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sj1.sharepoint.com/sites/PolitischeBildung/Freigegebene Dokumente/Graubünden/4_Unterrichtsmaterialien/4_Dossiers/IT_Unterlagen/"/>
    </mc:Choice>
  </mc:AlternateContent>
  <xr:revisionPtr revIDLastSave="181" documentId="13_ncr:1_{41E84394-F6B9-5946-A5FB-3D5A828A55CA}" xr6:coauthVersionLast="47" xr6:coauthVersionMax="47" xr10:uidLastSave="{1AD1DCFF-3BAC-884C-8D6B-26E7C9C726AF}"/>
  <bookViews>
    <workbookView xWindow="0" yWindow="500" windowWidth="51200" windowHeight="28300" xr2:uid="{86F549CE-64BC-814B-A5AA-E6252526A580}"/>
  </bookViews>
  <sheets>
    <sheet name="PPT" sheetId="7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7" i="7" l="1"/>
  <c r="H19" i="7"/>
  <c r="G30" i="7"/>
  <c r="H30" i="7"/>
  <c r="G27" i="7"/>
  <c r="H27" i="7"/>
  <c r="G28" i="7"/>
  <c r="H28" i="7"/>
  <c r="G29" i="7"/>
  <c r="H29" i="7"/>
  <c r="F40" i="7"/>
  <c r="F39" i="7"/>
  <c r="F38" i="7"/>
  <c r="F37" i="7"/>
  <c r="C40" i="7"/>
  <c r="C37" i="7"/>
  <c r="C39" i="7"/>
  <c r="C38" i="7"/>
  <c r="J30" i="7"/>
  <c r="J29" i="7"/>
  <c r="J28" i="7"/>
  <c r="J27" i="7"/>
  <c r="G20" i="7"/>
  <c r="H20" i="7"/>
  <c r="I20" i="7"/>
  <c r="J20" i="7"/>
  <c r="G17" i="7"/>
  <c r="H17" i="7"/>
  <c r="I17" i="7"/>
  <c r="G18" i="7"/>
  <c r="H18" i="7"/>
  <c r="I18" i="7"/>
  <c r="G19" i="7"/>
  <c r="I19" i="7"/>
  <c r="I22" i="7"/>
  <c r="J17" i="7"/>
  <c r="J18" i="7"/>
  <c r="J19" i="7"/>
  <c r="K20" i="7"/>
  <c r="D20" i="7"/>
  <c r="G40" i="7"/>
  <c r="H40" i="7"/>
  <c r="I40" i="7"/>
  <c r="J40" i="7"/>
  <c r="G37" i="7"/>
  <c r="H37" i="7"/>
  <c r="I37" i="7"/>
  <c r="G38" i="7"/>
  <c r="H38" i="7"/>
  <c r="I38" i="7"/>
  <c r="G39" i="7"/>
  <c r="H39" i="7"/>
  <c r="I39" i="7"/>
  <c r="I42" i="7"/>
  <c r="J37" i="7"/>
  <c r="J38" i="7"/>
  <c r="J39" i="7"/>
  <c r="K40" i="7"/>
  <c r="D40" i="7"/>
  <c r="I30" i="7"/>
  <c r="I27" i="7"/>
  <c r="I28" i="7"/>
  <c r="I29" i="7"/>
  <c r="I32" i="7"/>
  <c r="K30" i="7"/>
  <c r="D30" i="7"/>
  <c r="C52" i="7"/>
  <c r="G9" i="7"/>
  <c r="F52" i="7"/>
  <c r="G52" i="7"/>
  <c r="I52" i="7"/>
  <c r="G7" i="7"/>
  <c r="F50" i="7"/>
  <c r="G50" i="7"/>
  <c r="H50" i="7"/>
  <c r="G8" i="7"/>
  <c r="F51" i="7"/>
  <c r="G51" i="7"/>
  <c r="H51" i="7"/>
  <c r="H52" i="7"/>
  <c r="G10" i="7"/>
  <c r="F53" i="7"/>
  <c r="G53" i="7"/>
  <c r="H53" i="7"/>
  <c r="H55" i="7"/>
  <c r="I50" i="7"/>
  <c r="I51" i="7"/>
  <c r="I53" i="7"/>
  <c r="J52" i="7"/>
  <c r="J51" i="7"/>
  <c r="J50" i="7"/>
  <c r="H9" i="7"/>
  <c r="J9" i="7"/>
  <c r="H7" i="7"/>
  <c r="I7" i="7"/>
  <c r="H8" i="7"/>
  <c r="I8" i="7"/>
  <c r="I9" i="7"/>
  <c r="H10" i="7"/>
  <c r="I10" i="7"/>
  <c r="I12" i="7"/>
  <c r="J7" i="7"/>
  <c r="J8" i="7"/>
  <c r="J10" i="7"/>
  <c r="K9" i="7"/>
  <c r="K8" i="7"/>
  <c r="K7" i="7"/>
  <c r="K39" i="7"/>
  <c r="K38" i="7"/>
  <c r="K37" i="7"/>
  <c r="K29" i="7"/>
  <c r="K28" i="7"/>
  <c r="K27" i="7"/>
  <c r="K18" i="7"/>
  <c r="K17" i="7"/>
  <c r="K19" i="7"/>
  <c r="K10" i="7"/>
  <c r="D10" i="7"/>
  <c r="D8" i="7"/>
  <c r="D9" i="7"/>
  <c r="E51" i="7"/>
  <c r="E18" i="7"/>
  <c r="E8" i="7"/>
  <c r="E28" i="7"/>
  <c r="E38" i="7"/>
  <c r="E52" i="7"/>
  <c r="E19" i="7"/>
  <c r="E9" i="7"/>
  <c r="E29" i="7"/>
  <c r="E39" i="7"/>
  <c r="J53" i="7"/>
  <c r="E53" i="7"/>
  <c r="E20" i="7"/>
  <c r="E10" i="7"/>
  <c r="E30" i="7"/>
  <c r="E40" i="7"/>
  <c r="E50" i="7"/>
  <c r="E7" i="7"/>
  <c r="E17" i="7"/>
  <c r="E27" i="7"/>
  <c r="E37" i="7"/>
  <c r="D17" i="7"/>
  <c r="D7" i="7"/>
  <c r="D37" i="7"/>
  <c r="D38" i="7"/>
  <c r="D39" i="7"/>
  <c r="D18" i="7"/>
  <c r="D28" i="7"/>
  <c r="D51" i="7"/>
  <c r="D19" i="7"/>
  <c r="D29" i="7"/>
  <c r="D52" i="7"/>
  <c r="D53" i="7"/>
  <c r="D27" i="7"/>
  <c r="D50" i="7"/>
  <c r="C51" i="7"/>
  <c r="C53" i="7"/>
  <c r="C50" i="7"/>
</calcChain>
</file>

<file path=xl/sharedStrings.xml><?xml version="1.0" encoding="utf-8"?>
<sst xmlns="http://schemas.openxmlformats.org/spreadsheetml/2006/main" count="88" uniqueCount="25">
  <si>
    <t xml:space="preserve"> </t>
  </si>
  <si>
    <t>Campo di inserimento</t>
  </si>
  <si>
    <t>Risultati nei circondari elettorali</t>
  </si>
  <si>
    <t>Circondario elettorale: Valle laterale</t>
  </si>
  <si>
    <t>Circondario elettorale: Valle principale</t>
  </si>
  <si>
    <t>Circondario elettorale: Città</t>
  </si>
  <si>
    <t>Circondario elettorale: Resto del cantone</t>
  </si>
  <si>
    <t>Risultati da tutto il cantone</t>
  </si>
  <si>
    <t>I seggi della rappresentanza maggioritaria e proporzionale sono la somma dei singoli circondario elettorale.</t>
  </si>
  <si>
    <t>Seggi nel Gran Consiglio</t>
  </si>
  <si>
    <t>Partito</t>
  </si>
  <si>
    <t>Seggi di maggioritario</t>
  </si>
  <si>
    <t>Seggi di proporzionale</t>
  </si>
  <si>
    <t>Seggi di biproporzionale</t>
  </si>
  <si>
    <t>Voti di proporzionale</t>
  </si>
  <si>
    <t>Quota di voti</t>
  </si>
  <si>
    <t>1. Quota di seggi</t>
  </si>
  <si>
    <t>1. Seggi interi</t>
  </si>
  <si>
    <t>Seggi ancora da assegnare</t>
  </si>
  <si>
    <t>2. Quota residua</t>
  </si>
  <si>
    <t>2. Seggi residui</t>
  </si>
  <si>
    <t>Partito Ambientalista</t>
  </si>
  <si>
    <t>Partito della Digitalizzazione</t>
  </si>
  <si>
    <t>Partito della Cultura e dello Sport</t>
  </si>
  <si>
    <t>Partito della Salute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</si>
</sst>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2"/>
      <color theme="1"/>
      <name val="Helvetica"/>
      <family val="2"/>
    </font>
    <font>
      <b/>
      <sz val="12"/>
      <color theme="1"/>
      <name val="Helvetica"/>
      <family val="2"/>
    </font>
    <font>
      <sz val="18"/>
      <color theme="1"/>
      <name val="Helvetica"/>
      <family val="2"/>
    </font>
    <font>
      <sz val="9.5"/>
      <color theme="1"/>
      <name val="Helvetica"/>
      <family val="2"/>
    </font>
  </fonts>
  <fills count="1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10" borderId="1" xfId="0" applyFont="1" applyFill="1" applyBorder="1" applyProtection="1">
      <protection locked="0"/>
    </xf>
    <xf numFmtId="0" fontId="1" fillId="10" borderId="1" xfId="0" applyFont="1" applyFill="1" applyBorder="1" applyProtection="1">
      <protection locked="0"/>
    </xf>
    <xf numFmtId="0" fontId="2" fillId="10" borderId="1" xfId="0" quotePrefix="1" applyFont="1" applyFill="1" applyBorder="1" applyProtection="1">
      <protection locked="0"/>
    </xf>
    <xf numFmtId="0" fontId="1" fillId="9" borderId="0" xfId="0" applyFont="1" applyFill="1"/>
    <xf numFmtId="0" fontId="0" fillId="9" borderId="0" xfId="0" applyFill="1"/>
    <xf numFmtId="0" fontId="2" fillId="9" borderId="0" xfId="0" applyFont="1" applyFill="1"/>
    <xf numFmtId="0" fontId="1" fillId="2" borderId="2" xfId="0" applyFont="1" applyFill="1" applyBorder="1"/>
    <xf numFmtId="0" fontId="1" fillId="2" borderId="1" xfId="0" applyFont="1" applyFill="1" applyBorder="1"/>
    <xf numFmtId="0" fontId="0" fillId="10" borderId="1" xfId="0" applyFill="1" applyBorder="1"/>
    <xf numFmtId="0" fontId="2" fillId="3" borderId="1" xfId="0" applyFont="1" applyFill="1" applyBorder="1"/>
    <xf numFmtId="0" fontId="2" fillId="11" borderId="1" xfId="0" applyFont="1" applyFill="1" applyBorder="1"/>
    <xf numFmtId="9" fontId="1" fillId="4" borderId="1" xfId="0" applyNumberFormat="1" applyFont="1" applyFill="1" applyBorder="1"/>
    <xf numFmtId="2" fontId="1" fillId="4" borderId="1" xfId="0" applyNumberFormat="1" applyFont="1" applyFill="1" applyBorder="1"/>
    <xf numFmtId="0" fontId="1" fillId="4" borderId="1" xfId="0" applyFont="1" applyFill="1" applyBorder="1"/>
    <xf numFmtId="0" fontId="2" fillId="5" borderId="1" xfId="0" applyFont="1" applyFill="1" applyBorder="1"/>
    <xf numFmtId="0" fontId="2" fillId="12" borderId="1" xfId="0" applyFont="1" applyFill="1" applyBorder="1"/>
    <xf numFmtId="9" fontId="1" fillId="5" borderId="1" xfId="0" applyNumberFormat="1" applyFont="1" applyFill="1" applyBorder="1"/>
    <xf numFmtId="2" fontId="1" fillId="5" borderId="1" xfId="0" applyNumberFormat="1" applyFont="1" applyFill="1" applyBorder="1"/>
    <xf numFmtId="0" fontId="1" fillId="5" borderId="1" xfId="0" applyFont="1" applyFill="1" applyBorder="1"/>
    <xf numFmtId="0" fontId="2" fillId="7" borderId="1" xfId="0" applyFont="1" applyFill="1" applyBorder="1"/>
    <xf numFmtId="0" fontId="2" fillId="13" borderId="1" xfId="0" applyFont="1" applyFill="1" applyBorder="1"/>
    <xf numFmtId="9" fontId="1" fillId="7" borderId="1" xfId="0" applyNumberFormat="1" applyFont="1" applyFill="1" applyBorder="1"/>
    <xf numFmtId="2" fontId="1" fillId="7" borderId="1" xfId="0" applyNumberFormat="1" applyFont="1" applyFill="1" applyBorder="1"/>
    <xf numFmtId="0" fontId="1" fillId="7" borderId="1" xfId="0" applyFont="1" applyFill="1" applyBorder="1"/>
    <xf numFmtId="0" fontId="2" fillId="8" borderId="1" xfId="0" applyFont="1" applyFill="1" applyBorder="1"/>
    <xf numFmtId="0" fontId="2" fillId="14" borderId="1" xfId="0" applyFont="1" applyFill="1" applyBorder="1"/>
    <xf numFmtId="9" fontId="1" fillId="8" borderId="1" xfId="0" applyNumberFormat="1" applyFont="1" applyFill="1" applyBorder="1"/>
    <xf numFmtId="2" fontId="1" fillId="8" borderId="1" xfId="0" applyNumberFormat="1" applyFont="1" applyFill="1" applyBorder="1"/>
    <xf numFmtId="0" fontId="1" fillId="8" borderId="1" xfId="0" applyFont="1" applyFill="1" applyBorder="1"/>
    <xf numFmtId="1" fontId="1" fillId="2" borderId="1" xfId="0" applyNumberFormat="1" applyFont="1" applyFill="1" applyBorder="1"/>
    <xf numFmtId="9" fontId="1" fillId="3" borderId="1" xfId="0" applyNumberFormat="1" applyFont="1" applyFill="1" applyBorder="1"/>
    <xf numFmtId="2" fontId="1" fillId="3" borderId="1" xfId="0" applyNumberFormat="1" applyFont="1" applyFill="1" applyBorder="1"/>
    <xf numFmtId="0" fontId="1" fillId="3" borderId="1" xfId="0" applyFont="1" applyFill="1" applyBorder="1"/>
    <xf numFmtId="0" fontId="2" fillId="15" borderId="1" xfId="0" applyFont="1" applyFill="1" applyBorder="1"/>
    <xf numFmtId="0" fontId="1" fillId="15" borderId="1" xfId="0" applyFont="1" applyFill="1" applyBorder="1"/>
    <xf numFmtId="1" fontId="1" fillId="3" borderId="1" xfId="0" applyNumberFormat="1" applyFont="1" applyFill="1" applyBorder="1"/>
    <xf numFmtId="0" fontId="0" fillId="7" borderId="0" xfId="0" applyFill="1"/>
    <xf numFmtId="0" fontId="2" fillId="7" borderId="0" xfId="0" applyFont="1" applyFill="1"/>
    <xf numFmtId="0" fontId="1" fillId="7" borderId="0" xfId="0" applyFont="1" applyFill="1"/>
    <xf numFmtId="0" fontId="1" fillId="6" borderId="1" xfId="0" applyFont="1" applyFill="1" applyBorder="1"/>
    <xf numFmtId="0" fontId="1" fillId="6" borderId="1" xfId="0" applyFont="1" applyFill="1" applyBorder="1" applyAlignment="1">
      <alignment horizontal="left"/>
    </xf>
    <xf numFmtId="1" fontId="1" fillId="6" borderId="1" xfId="0" applyNumberFormat="1" applyFont="1" applyFill="1" applyBorder="1"/>
    <xf numFmtId="0" fontId="4" fillId="0" borderId="0" xfId="0" applyFont="1" applyAlignment="1">
      <alignment horizontal="justify" vertical="center"/>
    </xf>
    <xf numFmtId="0" fontId="0" fillId="7" borderId="0" xfId="0" applyFill="1" applyAlignment="1">
      <alignment horizontal="center"/>
    </xf>
    <xf numFmtId="0" fontId="3" fillId="2" borderId="0" xfId="0" applyFont="1" applyFill="1" applyAlignment="1">
      <alignment horizontal="left"/>
    </xf>
    <xf numFmtId="0" fontId="1" fillId="2" borderId="1" xfId="0" applyFont="1" applyFill="1" applyBorder="1" applyAlignment="1">
      <alignment horizontal="left"/>
    </xf>
    <xf numFmtId="0" fontId="3" fillId="6" borderId="0" xfId="0" applyFont="1" applyFill="1" applyAlignment="1">
      <alignment horizontal="left"/>
    </xf>
    <xf numFmtId="0" fontId="1" fillId="9" borderId="1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r>
              <a:rPr lang="en-US">
                <a:latin typeface="Helvetica" pitchFamily="2" charset="0"/>
              </a:rPr>
              <a:t>Valle laterale</a:t>
            </a:r>
            <a:r>
              <a:rPr lang="en-US" sz="1400" b="0" i="0" u="none" strike="noStrike" baseline="0">
                <a:effectLst/>
              </a:rPr>
              <a:t>: Quota di voti</a:t>
            </a:r>
            <a:r>
              <a:rPr lang="en-US" sz="1400" b="0" i="0" u="none" strike="noStrike" baseline="0"/>
              <a:t> </a:t>
            </a:r>
            <a:endParaRPr lang="en-US">
              <a:latin typeface="Helvetica" pitchFamily="2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elvetica" pitchFamily="2" charset="0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36349014234145044"/>
          <c:y val="0.19716917544152388"/>
          <c:w val="0.29601920824831884"/>
          <c:h val="0.53832486585226624"/>
        </c:manualLayout>
      </c:layout>
      <c:pieChart>
        <c:varyColors val="1"/>
        <c:ser>
          <c:idx val="0"/>
          <c:order val="0"/>
          <c:tx>
            <c:strRef>
              <c:f>PPT!$G$6</c:f>
              <c:strCache>
                <c:ptCount val="1"/>
                <c:pt idx="0">
                  <c:v>Quota di voti</c:v>
                </c:pt>
              </c:strCache>
            </c:strRef>
          </c:tx>
          <c:dPt>
            <c:idx val="0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45D0-D54B-99FF-6AC009CACBD4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5D0-D54B-99FF-6AC009CACBD4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5D0-D54B-99FF-6AC009CACBD4}"/>
              </c:ext>
            </c:extLst>
          </c:dPt>
          <c:dPt>
            <c:idx val="3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45D0-D54B-99FF-6AC009CACBD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PPT!$B$7:$B$10</c:f>
              <c:strCache>
                <c:ptCount val="4"/>
                <c:pt idx="0">
                  <c:v>Partito Ambientalista</c:v>
                </c:pt>
                <c:pt idx="1">
                  <c:v>Partito della Digitalizzazione</c:v>
                </c:pt>
                <c:pt idx="2">
                  <c:v>Partito della Cultura e dello Sport</c:v>
                </c:pt>
                <c:pt idx="3">
                  <c:v>Partito della Salute</c:v>
                </c:pt>
              </c:strCache>
            </c:strRef>
          </c:cat>
          <c:val>
            <c:numRef>
              <c:f>PPT!$G$7:$G$10</c:f>
              <c:numCache>
                <c:formatCode>0%</c:formatCode>
                <c:ptCount val="4"/>
                <c:pt idx="0">
                  <c:v>0.35483870967741937</c:v>
                </c:pt>
                <c:pt idx="1">
                  <c:v>1.6129032258064516E-2</c:v>
                </c:pt>
                <c:pt idx="2">
                  <c:v>0.32258064516129031</c:v>
                </c:pt>
                <c:pt idx="3">
                  <c:v>0.30645161290322581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D0-D54B-99FF-6AC009CACBD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8.3093783578215355E-2"/>
          <c:y val="0.75347922047173377"/>
          <c:w val="0.85940823866037253"/>
          <c:h val="0.226582748359593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r>
              <a:rPr lang="de-DE" sz="1200">
                <a:latin typeface="Helvetica" pitchFamily="2" charset="0"/>
              </a:rPr>
              <a:t>Cantone: </a:t>
            </a:r>
            <a:r>
              <a:rPr lang="de-DE" sz="1200" b="0" i="0" u="none" strike="noStrike" baseline="0">
                <a:effectLst/>
              </a:rPr>
              <a:t>: Distribuzione dei seggi</a:t>
            </a:r>
            <a:r>
              <a:rPr lang="de-DE" sz="1200" b="0" i="0" u="none" strike="noStrike" baseline="0"/>
              <a:t> </a:t>
            </a:r>
            <a:endParaRPr lang="de-DE" sz="1200">
              <a:latin typeface="Helvetica" pitchFamily="2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elvetica" pitchFamily="2" charset="0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5.23724581788352E-2"/>
          <c:y val="0.22322112315651962"/>
          <c:w val="0.73995976494168536"/>
          <c:h val="0.588889181875414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PPT!$C$16</c:f>
              <c:strCache>
                <c:ptCount val="1"/>
                <c:pt idx="0">
                  <c:v>Seggi di maggioritario</c:v>
                </c:pt>
              </c:strCache>
            </c:strRef>
          </c:tx>
          <c:spPr>
            <a:pattFill prst="wdDnDiag">
              <a:fgClr>
                <a:srgbClr val="7030A0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DnDiag">
                <a:fgClr>
                  <a:schemeClr val="accent5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77FF-C24A-8562-683CFB84A1FF}"/>
              </c:ext>
            </c:extLst>
          </c:dPt>
          <c:dPt>
            <c:idx val="1"/>
            <c:invertIfNegative val="0"/>
            <c:bubble3D val="0"/>
            <c:spPr>
              <a:pattFill prst="wdDnDiag">
                <a:fgClr>
                  <a:schemeClr val="accent4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CF2-D546-AAB4-32B44444CA1D}"/>
              </c:ext>
            </c:extLst>
          </c:dPt>
          <c:dPt>
            <c:idx val="2"/>
            <c:invertIfNegative val="0"/>
            <c:bubble3D val="0"/>
            <c:spPr>
              <a:pattFill prst="wdDnDiag">
                <a:fgClr>
                  <a:schemeClr val="accent2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CF2-D546-AAB4-32B44444CA1D}"/>
              </c:ext>
            </c:extLst>
          </c:dPt>
          <c:dPt>
            <c:idx val="3"/>
            <c:invertIfNegative val="0"/>
            <c:bubble3D val="0"/>
            <c:spPr>
              <a:pattFill prst="wdDnDiag">
                <a:fgClr>
                  <a:schemeClr val="accent2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CF2-D546-AAB4-32B44444CA1D}"/>
              </c:ext>
            </c:extLst>
          </c:dPt>
          <c:cat>
            <c:strRef>
              <c:f>PPT!$B$50:$B$53</c:f>
              <c:strCache>
                <c:ptCount val="4"/>
                <c:pt idx="0">
                  <c:v>Partito Ambientalista</c:v>
                </c:pt>
                <c:pt idx="1">
                  <c:v>Partito della Digitalizzazione</c:v>
                </c:pt>
                <c:pt idx="2">
                  <c:v>Partito della Cultura e dello Sport</c:v>
                </c:pt>
                <c:pt idx="3">
                  <c:v>Partito della Salute</c:v>
                </c:pt>
              </c:strCache>
            </c:strRef>
          </c:cat>
          <c:val>
            <c:numRef>
              <c:f>PPT!$C$50:$C$53</c:f>
              <c:numCache>
                <c:formatCode>General</c:formatCode>
                <c:ptCount val="4"/>
                <c:pt idx="0">
                  <c:v>13</c:v>
                </c:pt>
                <c:pt idx="1">
                  <c:v>6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CF2-D546-AAB4-32B44444CA1D}"/>
            </c:ext>
          </c:extLst>
        </c:ser>
        <c:ser>
          <c:idx val="1"/>
          <c:order val="1"/>
          <c:tx>
            <c:strRef>
              <c:f>PPT!$D$49</c:f>
              <c:strCache>
                <c:ptCount val="1"/>
                <c:pt idx="0">
                  <c:v>Seggi di proporzionale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BCF2-D546-AAB4-32B44444CA1D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BCF2-D546-AAB4-32B44444CA1D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77FF-C24A-8562-683CFB84A1FF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BCF2-D546-AAB4-32B44444CA1D}"/>
              </c:ext>
            </c:extLst>
          </c:dPt>
          <c:cat>
            <c:strRef>
              <c:f>PPT!$B$50:$B$53</c:f>
              <c:strCache>
                <c:ptCount val="4"/>
                <c:pt idx="0">
                  <c:v>Partito Ambientalista</c:v>
                </c:pt>
                <c:pt idx="1">
                  <c:v>Partito della Digitalizzazione</c:v>
                </c:pt>
                <c:pt idx="2">
                  <c:v>Partito della Cultura e dello Sport</c:v>
                </c:pt>
                <c:pt idx="3">
                  <c:v>Partito della Salute</c:v>
                </c:pt>
              </c:strCache>
            </c:strRef>
          </c:cat>
          <c:val>
            <c:numRef>
              <c:f>PPT!$D$50:$D$53</c:f>
              <c:numCache>
                <c:formatCode>General</c:formatCode>
                <c:ptCount val="4"/>
                <c:pt idx="0">
                  <c:v>9</c:v>
                </c:pt>
                <c:pt idx="1">
                  <c:v>6</c:v>
                </c:pt>
                <c:pt idx="2">
                  <c:v>4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BCF2-D546-AAB4-32B44444CA1D}"/>
            </c:ext>
          </c:extLst>
        </c:ser>
        <c:ser>
          <c:idx val="2"/>
          <c:order val="2"/>
          <c:tx>
            <c:strRef>
              <c:f>PPT!$E$49</c:f>
              <c:strCache>
                <c:ptCount val="1"/>
                <c:pt idx="0">
                  <c:v>Seggi di biproporzionale</c:v>
                </c:pt>
              </c:strCache>
            </c:strRef>
          </c:tx>
          <c:spPr>
            <a:pattFill prst="dkHorz">
              <a:fgClr>
                <a:srgbClr val="7030A0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dkHorz">
                <a:fgClr>
                  <a:schemeClr val="accent5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BCF2-D546-AAB4-32B44444CA1D}"/>
              </c:ext>
            </c:extLst>
          </c:dPt>
          <c:dPt>
            <c:idx val="1"/>
            <c:invertIfNegative val="0"/>
            <c:bubble3D val="0"/>
            <c:spPr>
              <a:pattFill prst="dkHorz">
                <a:fgClr>
                  <a:schemeClr val="accent4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BCF2-D546-AAB4-32B44444CA1D}"/>
              </c:ext>
            </c:extLst>
          </c:dPt>
          <c:dPt>
            <c:idx val="2"/>
            <c:invertIfNegative val="0"/>
            <c:bubble3D val="0"/>
            <c:spPr>
              <a:pattFill prst="dkHorz">
                <a:fgClr>
                  <a:schemeClr val="accent2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BCF2-D546-AAB4-32B44444CA1D}"/>
              </c:ext>
            </c:extLst>
          </c:dPt>
          <c:dPt>
            <c:idx val="3"/>
            <c:invertIfNegative val="0"/>
            <c:bubble3D val="0"/>
            <c:spPr>
              <a:pattFill prst="dkHorz">
                <a:fgClr>
                  <a:schemeClr val="accent2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BCF2-D546-AAB4-32B44444CA1D}"/>
              </c:ext>
            </c:extLst>
          </c:dPt>
          <c:cat>
            <c:strRef>
              <c:f>PPT!$B$50:$B$53</c:f>
              <c:strCache>
                <c:ptCount val="4"/>
                <c:pt idx="0">
                  <c:v>Partito Ambientalista</c:v>
                </c:pt>
                <c:pt idx="1">
                  <c:v>Partito della Digitalizzazione</c:v>
                </c:pt>
                <c:pt idx="2">
                  <c:v>Partito della Cultura e dello Sport</c:v>
                </c:pt>
                <c:pt idx="3">
                  <c:v>Partito della Salute</c:v>
                </c:pt>
              </c:strCache>
            </c:strRef>
          </c:cat>
          <c:val>
            <c:numRef>
              <c:f>PPT!$E$50:$E$53</c:f>
              <c:numCache>
                <c:formatCode>General</c:formatCode>
                <c:ptCount val="4"/>
                <c:pt idx="0">
                  <c:v>9</c:v>
                </c:pt>
                <c:pt idx="1">
                  <c:v>5</c:v>
                </c:pt>
                <c:pt idx="2">
                  <c:v>4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CF2-D546-AAB4-32B44444C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6401392"/>
        <c:axId val="446403072"/>
      </c:barChart>
      <c:catAx>
        <c:axId val="446401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46403072"/>
        <c:crosses val="autoZero"/>
        <c:auto val="1"/>
        <c:lblAlgn val="ctr"/>
        <c:lblOffset val="100"/>
        <c:noMultiLvlLbl val="0"/>
      </c:catAx>
      <c:valAx>
        <c:axId val="446403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46401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97172205356293"/>
          <c:y val="0.18733595043546952"/>
          <c:w val="0.19237125202277158"/>
          <c:h val="0.75785103173373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r>
              <a:rPr lang="de-DE">
                <a:latin typeface="Helvetica" pitchFamily="2" charset="0"/>
              </a:rPr>
              <a:t>Valle laterale:</a:t>
            </a:r>
            <a:r>
              <a:rPr lang="de-DE" baseline="0">
                <a:latin typeface="Helvetica" pitchFamily="2" charset="0"/>
              </a:rPr>
              <a:t> Distribuzione dei seggi</a:t>
            </a:r>
            <a:endParaRPr lang="de-DE">
              <a:latin typeface="Helvetica" pitchFamily="2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elvetica" pitchFamily="2" charset="0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1442978831793417E-2"/>
          <c:y val="0.24109957000055843"/>
          <c:w val="0.76638625651182335"/>
          <c:h val="0.594373708605573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PPT!$C$6</c:f>
              <c:strCache>
                <c:ptCount val="1"/>
                <c:pt idx="0">
                  <c:v>Seggi di maggioritario</c:v>
                </c:pt>
              </c:strCache>
            </c:strRef>
          </c:tx>
          <c:spPr>
            <a:pattFill prst="wdDnDiag">
              <a:fgClr>
                <a:srgbClr val="7030A0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DnDiag">
                <a:fgClr>
                  <a:schemeClr val="accent5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24A-1F4D-8AC5-0C5781824919}"/>
              </c:ext>
            </c:extLst>
          </c:dPt>
          <c:dPt>
            <c:idx val="1"/>
            <c:invertIfNegative val="0"/>
            <c:bubble3D val="0"/>
            <c:spPr>
              <a:pattFill prst="wdDnDiag">
                <a:fgClr>
                  <a:schemeClr val="accent4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E24A-1F4D-8AC5-0C5781824919}"/>
              </c:ext>
            </c:extLst>
          </c:dPt>
          <c:dPt>
            <c:idx val="2"/>
            <c:invertIfNegative val="0"/>
            <c:bubble3D val="0"/>
            <c:spPr>
              <a:pattFill prst="wdDnDiag">
                <a:fgClr>
                  <a:schemeClr val="accent2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24A-1F4D-8AC5-0C5781824919}"/>
              </c:ext>
            </c:extLst>
          </c:dPt>
          <c:dPt>
            <c:idx val="3"/>
            <c:invertIfNegative val="0"/>
            <c:bubble3D val="0"/>
            <c:spPr>
              <a:pattFill prst="wdDnDiag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24A-1F4D-8AC5-0C5781824919}"/>
              </c:ext>
            </c:extLst>
          </c:dPt>
          <c:cat>
            <c:strRef>
              <c:f>PPT!$B$7:$B$10</c:f>
              <c:strCache>
                <c:ptCount val="4"/>
                <c:pt idx="0">
                  <c:v>Partito Ambientalista</c:v>
                </c:pt>
                <c:pt idx="1">
                  <c:v>Partito della Digitalizzazione</c:v>
                </c:pt>
                <c:pt idx="2">
                  <c:v>Partito della Cultura e dello Sport</c:v>
                </c:pt>
                <c:pt idx="3">
                  <c:v>Partito della Salute</c:v>
                </c:pt>
              </c:strCache>
            </c:strRef>
          </c:cat>
          <c:val>
            <c:numRef>
              <c:f>PPT!$C$7:$C$10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4A-1F4D-8AC5-0C5781824919}"/>
            </c:ext>
          </c:extLst>
        </c:ser>
        <c:ser>
          <c:idx val="1"/>
          <c:order val="1"/>
          <c:tx>
            <c:strRef>
              <c:f>PPT!$D$6</c:f>
              <c:strCache>
                <c:ptCount val="1"/>
                <c:pt idx="0">
                  <c:v>Seggi di proporzionale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/>
              </a:solidFill>
              <a:ln>
                <a:solidFill>
                  <a:schemeClr val="tx1">
                    <a:lumMod val="15000"/>
                    <a:lumOff val="8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FAE2-7B48-AB84-F0EB0CE0A4B0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>
                    <a:lumMod val="15000"/>
                    <a:lumOff val="8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AE2-7B48-AB84-F0EB0CE0A4B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>
                    <a:lumMod val="15000"/>
                    <a:lumOff val="8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AE2-7B48-AB84-F0EB0CE0A4B0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/>
              </a:solidFill>
              <a:ln>
                <a:solidFill>
                  <a:schemeClr val="tx1">
                    <a:lumMod val="15000"/>
                    <a:lumOff val="8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FAE2-7B48-AB84-F0EB0CE0A4B0}"/>
              </c:ext>
            </c:extLst>
          </c:dPt>
          <c:cat>
            <c:strRef>
              <c:f>PPT!$B$7:$B$10</c:f>
              <c:strCache>
                <c:ptCount val="4"/>
                <c:pt idx="0">
                  <c:v>Partito Ambientalista</c:v>
                </c:pt>
                <c:pt idx="1">
                  <c:v>Partito della Digitalizzazione</c:v>
                </c:pt>
                <c:pt idx="2">
                  <c:v>Partito della Cultura e dello Sport</c:v>
                </c:pt>
                <c:pt idx="3">
                  <c:v>Partito della Salute</c:v>
                </c:pt>
              </c:strCache>
            </c:strRef>
          </c:cat>
          <c:val>
            <c:numRef>
              <c:f>PPT!$D$7:$D$10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4A-1F4D-8AC5-0C5781824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6401392"/>
        <c:axId val="446403072"/>
      </c:barChart>
      <c:catAx>
        <c:axId val="446401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46403072"/>
        <c:crosses val="autoZero"/>
        <c:auto val="1"/>
        <c:lblAlgn val="ctr"/>
        <c:lblOffset val="100"/>
        <c:noMultiLvlLbl val="0"/>
      </c:catAx>
      <c:valAx>
        <c:axId val="44640307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4640139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r>
              <a:rPr lang="en-US">
                <a:latin typeface="Helvetica" pitchFamily="2" charset="0"/>
              </a:rPr>
              <a:t>Valle principale</a:t>
            </a:r>
            <a:r>
              <a:rPr lang="en-US" sz="1400" b="0" i="0" u="none" strike="noStrike" baseline="0">
                <a:effectLst/>
              </a:rPr>
              <a:t>: Quota di voti</a:t>
            </a:r>
            <a:endParaRPr lang="en-US">
              <a:latin typeface="Helvetica" pitchFamily="2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elvetica" pitchFamily="2" charset="0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36349014234145044"/>
          <c:y val="0.19716917544152388"/>
          <c:w val="0.29601920824831884"/>
          <c:h val="0.53832486585226624"/>
        </c:manualLayout>
      </c:layout>
      <c:pieChart>
        <c:varyColors val="1"/>
        <c:ser>
          <c:idx val="0"/>
          <c:order val="0"/>
          <c:tx>
            <c:strRef>
              <c:f>PPT!$G$16</c:f>
              <c:strCache>
                <c:ptCount val="1"/>
                <c:pt idx="0">
                  <c:v>Quota di voti</c:v>
                </c:pt>
              </c:strCache>
            </c:strRef>
          </c:tx>
          <c:dPt>
            <c:idx val="0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E0F-2045-91C0-FC70E138A7DF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E0F-2045-91C0-FC70E138A7DF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E0F-2045-91C0-FC70E138A7DF}"/>
              </c:ext>
            </c:extLst>
          </c:dPt>
          <c:dPt>
            <c:idx val="3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E0F-2045-91C0-FC70E138A7D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PPT!$B$17:$B$20</c:f>
              <c:strCache>
                <c:ptCount val="4"/>
                <c:pt idx="0">
                  <c:v>Partito Ambientalista</c:v>
                </c:pt>
                <c:pt idx="1">
                  <c:v>Partito della Digitalizzazione</c:v>
                </c:pt>
                <c:pt idx="2">
                  <c:v>Partito della Cultura e dello Sport</c:v>
                </c:pt>
                <c:pt idx="3">
                  <c:v>Partito della Salute</c:v>
                </c:pt>
              </c:strCache>
            </c:strRef>
          </c:cat>
          <c:val>
            <c:numRef>
              <c:f>PPT!$G$17:$G$20</c:f>
              <c:numCache>
                <c:formatCode>0%</c:formatCode>
                <c:ptCount val="4"/>
                <c:pt idx="0">
                  <c:v>0.16666666666666666</c:v>
                </c:pt>
                <c:pt idx="1">
                  <c:v>0.33333333333333331</c:v>
                </c:pt>
                <c:pt idx="2">
                  <c:v>0.33333333333333331</c:v>
                </c:pt>
                <c:pt idx="3">
                  <c:v>0.16666666666666666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E0F-2045-91C0-FC70E138A7D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0251621804584765"/>
          <c:y val="0.75347922047173377"/>
          <c:w val="0.80644146782983683"/>
          <c:h val="0.222928102369554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r>
              <a:rPr lang="de-DE">
                <a:latin typeface="Helvetica" pitchFamily="2" charset="0"/>
              </a:rPr>
              <a:t>Valle principale: Distribuzione dei seggi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elvetica" pitchFamily="2" charset="0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1374265594868363E-2"/>
          <c:y val="0.24065688068076035"/>
          <c:w val="0.75824683062107889"/>
          <c:h val="0.595118489805428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PPT!$C$16</c:f>
              <c:strCache>
                <c:ptCount val="1"/>
                <c:pt idx="0">
                  <c:v>Seggi di maggioritario</c:v>
                </c:pt>
              </c:strCache>
            </c:strRef>
          </c:tx>
          <c:spPr>
            <a:pattFill prst="wdDnDiag">
              <a:fgClr>
                <a:srgbClr val="7030A0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DnDiag">
                <a:fgClr>
                  <a:schemeClr val="accent5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985-D14B-85FF-C66240050EB7}"/>
              </c:ext>
            </c:extLst>
          </c:dPt>
          <c:dPt>
            <c:idx val="1"/>
            <c:invertIfNegative val="0"/>
            <c:bubble3D val="0"/>
            <c:spPr>
              <a:pattFill prst="wdDnDiag">
                <a:fgClr>
                  <a:schemeClr val="accent4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985-D14B-85FF-C66240050EB7}"/>
              </c:ext>
            </c:extLst>
          </c:dPt>
          <c:dPt>
            <c:idx val="2"/>
            <c:invertIfNegative val="0"/>
            <c:bubble3D val="0"/>
            <c:spPr>
              <a:pattFill prst="wdDnDiag">
                <a:fgClr>
                  <a:schemeClr val="accent2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985-D14B-85FF-C66240050EB7}"/>
              </c:ext>
            </c:extLst>
          </c:dPt>
          <c:dPt>
            <c:idx val="3"/>
            <c:invertIfNegative val="0"/>
            <c:bubble3D val="0"/>
            <c:spPr>
              <a:pattFill prst="wdDnDiag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985-D14B-85FF-C66240050EB7}"/>
              </c:ext>
            </c:extLst>
          </c:dPt>
          <c:cat>
            <c:strRef>
              <c:f>PPT!$B$17:$B$20</c:f>
              <c:strCache>
                <c:ptCount val="4"/>
                <c:pt idx="0">
                  <c:v>Partito Ambientalista</c:v>
                </c:pt>
                <c:pt idx="1">
                  <c:v>Partito della Digitalizzazione</c:v>
                </c:pt>
                <c:pt idx="2">
                  <c:v>Partito della Cultura e dello Sport</c:v>
                </c:pt>
                <c:pt idx="3">
                  <c:v>Partito della Salute</c:v>
                </c:pt>
              </c:strCache>
            </c:strRef>
          </c:cat>
          <c:val>
            <c:numRef>
              <c:f>PPT!$C$17:$C$20</c:f>
              <c:numCache>
                <c:formatCode>General</c:formatCode>
                <c:ptCount val="4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985-D14B-85FF-C66240050EB7}"/>
            </c:ext>
          </c:extLst>
        </c:ser>
        <c:ser>
          <c:idx val="1"/>
          <c:order val="1"/>
          <c:tx>
            <c:strRef>
              <c:f>PPT!$D$16</c:f>
              <c:strCache>
                <c:ptCount val="1"/>
                <c:pt idx="0">
                  <c:v>Seggi di proporzionale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985-D14B-85FF-C66240050EB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1985-D14B-85FF-C66240050EB7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530A-1B48-9C97-E900F7859921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985-D14B-85FF-C66240050EB7}"/>
              </c:ext>
            </c:extLst>
          </c:dPt>
          <c:cat>
            <c:strRef>
              <c:f>PPT!$B$17:$B$20</c:f>
              <c:strCache>
                <c:ptCount val="4"/>
                <c:pt idx="0">
                  <c:v>Partito Ambientalista</c:v>
                </c:pt>
                <c:pt idx="1">
                  <c:v>Partito della Digitalizzazione</c:v>
                </c:pt>
                <c:pt idx="2">
                  <c:v>Partito della Cultura e dello Sport</c:v>
                </c:pt>
                <c:pt idx="3">
                  <c:v>Partito della Salute</c:v>
                </c:pt>
              </c:strCache>
            </c:strRef>
          </c:cat>
          <c:val>
            <c:numRef>
              <c:f>PPT!$D$17:$D$20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985-D14B-85FF-C66240050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6401392"/>
        <c:axId val="446403072"/>
      </c:barChart>
      <c:catAx>
        <c:axId val="446401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46403072"/>
        <c:crosses val="autoZero"/>
        <c:auto val="1"/>
        <c:lblAlgn val="ctr"/>
        <c:lblOffset val="100"/>
        <c:noMultiLvlLbl val="0"/>
      </c:catAx>
      <c:valAx>
        <c:axId val="446403072"/>
        <c:scaling>
          <c:orientation val="minMax"/>
          <c:max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4640139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r>
              <a:rPr lang="en-US">
                <a:latin typeface="Helvetica" pitchFamily="2" charset="0"/>
              </a:rPr>
              <a:t>Città</a:t>
            </a:r>
            <a:r>
              <a:rPr lang="en-US" sz="1400" b="0" i="0" u="none" strike="noStrike" baseline="0">
                <a:effectLst/>
              </a:rPr>
              <a:t>: Quota di voti</a:t>
            </a:r>
            <a:r>
              <a:rPr lang="en-US" sz="1400" b="0" i="0" u="none" strike="noStrike" baseline="0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elvetica" pitchFamily="2" charset="0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36349014234145044"/>
          <c:y val="0.19716917544152388"/>
          <c:w val="0.29601920824831884"/>
          <c:h val="0.53832486585226624"/>
        </c:manualLayout>
      </c:layout>
      <c:pieChart>
        <c:varyColors val="1"/>
        <c:ser>
          <c:idx val="0"/>
          <c:order val="0"/>
          <c:tx>
            <c:strRef>
              <c:f>PPT!$G$26</c:f>
              <c:strCache>
                <c:ptCount val="1"/>
                <c:pt idx="0">
                  <c:v>Quota di voti</c:v>
                </c:pt>
              </c:strCache>
            </c:strRef>
          </c:tx>
          <c:dPt>
            <c:idx val="0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121-994A-9D78-56C254B77D02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121-994A-9D78-56C254B77D02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121-994A-9D78-56C254B77D02}"/>
              </c:ext>
            </c:extLst>
          </c:dPt>
          <c:dPt>
            <c:idx val="3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121-994A-9D78-56C254B77D0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PPT!$B$27:$B$30</c:f>
              <c:strCache>
                <c:ptCount val="4"/>
                <c:pt idx="0">
                  <c:v>Partito Ambientalista</c:v>
                </c:pt>
                <c:pt idx="1">
                  <c:v>Partito della Digitalizzazione</c:v>
                </c:pt>
                <c:pt idx="2">
                  <c:v>Partito della Cultura e dello Sport</c:v>
                </c:pt>
                <c:pt idx="3">
                  <c:v>Partito della Salute</c:v>
                </c:pt>
              </c:strCache>
            </c:strRef>
          </c:cat>
          <c:val>
            <c:numRef>
              <c:f>PPT!$G$27:$G$30</c:f>
              <c:numCache>
                <c:formatCode>0%</c:formatCode>
                <c:ptCount val="4"/>
                <c:pt idx="0">
                  <c:v>0.5714285714285714</c:v>
                </c:pt>
                <c:pt idx="1">
                  <c:v>0.2857142857142857</c:v>
                </c:pt>
                <c:pt idx="2">
                  <c:v>0.14285714285714285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121-994A-9D78-56C254B77D0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0251621804584765"/>
          <c:y val="0.75347922047173377"/>
          <c:w val="0.80644146782983683"/>
          <c:h val="0.222928102369554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r>
              <a:rPr lang="de-DE">
                <a:latin typeface="Helvetica" pitchFamily="2" charset="0"/>
              </a:rPr>
              <a:t>Città</a:t>
            </a:r>
            <a:r>
              <a:rPr lang="de-DE" sz="1400" b="0" i="0" u="none" strike="noStrike" baseline="0">
                <a:effectLst/>
              </a:rPr>
              <a:t>: Distribuzione dei seggi</a:t>
            </a:r>
            <a:r>
              <a:rPr lang="de-DE" sz="1400" b="0" i="0" u="none" strike="noStrike" baseline="0"/>
              <a:t> </a:t>
            </a:r>
            <a:endParaRPr lang="de-DE">
              <a:latin typeface="Helvetica" pitchFamily="2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elvetica" pitchFamily="2" charset="0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1374265594868363E-2"/>
          <c:y val="0.24065701482670221"/>
          <c:w val="0.76251021155265453"/>
          <c:h val="0.595118264118087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PPT!$C$16</c:f>
              <c:strCache>
                <c:ptCount val="1"/>
                <c:pt idx="0">
                  <c:v>Seggi di maggioritario</c:v>
                </c:pt>
              </c:strCache>
            </c:strRef>
          </c:tx>
          <c:spPr>
            <a:pattFill prst="wdDnDiag">
              <a:fgClr>
                <a:srgbClr val="7030A0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DnDiag">
                <a:fgClr>
                  <a:schemeClr val="accent5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F33-5344-9866-3B1C9F76B36E}"/>
              </c:ext>
            </c:extLst>
          </c:dPt>
          <c:dPt>
            <c:idx val="1"/>
            <c:invertIfNegative val="0"/>
            <c:bubble3D val="0"/>
            <c:spPr>
              <a:pattFill prst="wdDnDiag">
                <a:fgClr>
                  <a:schemeClr val="accent4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128-B24C-9FD4-962CDBC5B866}"/>
              </c:ext>
            </c:extLst>
          </c:dPt>
          <c:dPt>
            <c:idx val="2"/>
            <c:invertIfNegative val="0"/>
            <c:bubble3D val="0"/>
            <c:spPr>
              <a:pattFill prst="wdDnDiag">
                <a:fgClr>
                  <a:schemeClr val="accent2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128-B24C-9FD4-962CDBC5B866}"/>
              </c:ext>
            </c:extLst>
          </c:dPt>
          <c:dPt>
            <c:idx val="3"/>
            <c:invertIfNegative val="0"/>
            <c:bubble3D val="0"/>
            <c:spPr>
              <a:pattFill prst="wdDnDiag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128-B24C-9FD4-962CDBC5B866}"/>
              </c:ext>
            </c:extLst>
          </c:dPt>
          <c:cat>
            <c:strRef>
              <c:f>PPT!$B$27:$B$30</c:f>
              <c:strCache>
                <c:ptCount val="4"/>
                <c:pt idx="0">
                  <c:v>Partito Ambientalista</c:v>
                </c:pt>
                <c:pt idx="1">
                  <c:v>Partito della Digitalizzazione</c:v>
                </c:pt>
                <c:pt idx="2">
                  <c:v>Partito della Cultura e dello Sport</c:v>
                </c:pt>
                <c:pt idx="3">
                  <c:v>Partito della Salute</c:v>
                </c:pt>
              </c:strCache>
            </c:strRef>
          </c:cat>
          <c:val>
            <c:numRef>
              <c:f>PPT!$C$27:$C$30</c:f>
              <c:numCache>
                <c:formatCode>General</c:formatCode>
                <c:ptCount val="4"/>
                <c:pt idx="0">
                  <c:v>6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128-B24C-9FD4-962CDBC5B866}"/>
            </c:ext>
          </c:extLst>
        </c:ser>
        <c:ser>
          <c:idx val="1"/>
          <c:order val="1"/>
          <c:tx>
            <c:strRef>
              <c:f>PPT!$D$16</c:f>
              <c:strCache>
                <c:ptCount val="1"/>
                <c:pt idx="0">
                  <c:v>Seggi di proporzionale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5128-B24C-9FD4-962CDBC5B866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128-B24C-9FD4-962CDBC5B86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DF33-5344-9866-3B1C9F76B36E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5128-B24C-9FD4-962CDBC5B866}"/>
              </c:ext>
            </c:extLst>
          </c:dPt>
          <c:cat>
            <c:strRef>
              <c:f>PPT!$B$27:$B$30</c:f>
              <c:strCache>
                <c:ptCount val="4"/>
                <c:pt idx="0">
                  <c:v>Partito Ambientalista</c:v>
                </c:pt>
                <c:pt idx="1">
                  <c:v>Partito della Digitalizzazione</c:v>
                </c:pt>
                <c:pt idx="2">
                  <c:v>Partito della Cultura e dello Sport</c:v>
                </c:pt>
                <c:pt idx="3">
                  <c:v>Partito della Salute</c:v>
                </c:pt>
              </c:strCache>
            </c:strRef>
          </c:cat>
          <c:val>
            <c:numRef>
              <c:f>PPT!$D$27:$D$30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128-B24C-9FD4-962CDBC5B8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6401392"/>
        <c:axId val="446403072"/>
      </c:barChart>
      <c:catAx>
        <c:axId val="446401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46403072"/>
        <c:crosses val="autoZero"/>
        <c:auto val="1"/>
        <c:lblAlgn val="ctr"/>
        <c:lblOffset val="100"/>
        <c:noMultiLvlLbl val="0"/>
      </c:catAx>
      <c:valAx>
        <c:axId val="446403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46401392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r>
              <a:rPr lang="en-US">
                <a:latin typeface="Helvetica" pitchFamily="2" charset="0"/>
              </a:rPr>
              <a:t>Resto</a:t>
            </a:r>
            <a:r>
              <a:rPr lang="en-US" baseline="0">
                <a:latin typeface="Helvetica" pitchFamily="2" charset="0"/>
              </a:rPr>
              <a:t> del cantone:</a:t>
            </a:r>
            <a:r>
              <a:rPr lang="en-US" sz="1400" b="0" i="0" u="none" strike="noStrike" baseline="0">
                <a:effectLst/>
              </a:rPr>
              <a:t> Quota di voti</a:t>
            </a:r>
            <a:endParaRPr lang="en-US">
              <a:latin typeface="Helvetica" pitchFamily="2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elvetica" pitchFamily="2" charset="0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36349014234145044"/>
          <c:y val="0.19716917544152388"/>
          <c:w val="0.29601920824831884"/>
          <c:h val="0.53832486585226624"/>
        </c:manualLayout>
      </c:layout>
      <c:pieChart>
        <c:varyColors val="1"/>
        <c:ser>
          <c:idx val="0"/>
          <c:order val="0"/>
          <c:tx>
            <c:strRef>
              <c:f>PPT!$G$36</c:f>
              <c:strCache>
                <c:ptCount val="1"/>
                <c:pt idx="0">
                  <c:v>Quota di voti</c:v>
                </c:pt>
              </c:strCache>
            </c:strRef>
          </c:tx>
          <c:dPt>
            <c:idx val="0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372-4243-99AE-0B6053E0F349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372-4243-99AE-0B6053E0F349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372-4243-99AE-0B6053E0F349}"/>
              </c:ext>
            </c:extLst>
          </c:dPt>
          <c:dPt>
            <c:idx val="3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372-4243-99AE-0B6053E0F3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PPT!$B$37:$B$40</c:f>
              <c:strCache>
                <c:ptCount val="4"/>
                <c:pt idx="0">
                  <c:v>Partito Ambientalista</c:v>
                </c:pt>
                <c:pt idx="1">
                  <c:v>Partito della Digitalizzazione</c:v>
                </c:pt>
                <c:pt idx="2">
                  <c:v>Partito della Cultura e dello Sport</c:v>
                </c:pt>
                <c:pt idx="3">
                  <c:v>Partito della Salute</c:v>
                </c:pt>
              </c:strCache>
            </c:strRef>
          </c:cat>
          <c:val>
            <c:numRef>
              <c:f>PPT!$G$37:$G$40</c:f>
              <c:numCache>
                <c:formatCode>0%</c:formatCode>
                <c:ptCount val="4"/>
                <c:pt idx="0">
                  <c:v>0.4</c:v>
                </c:pt>
                <c:pt idx="1">
                  <c:v>0.25714285714285712</c:v>
                </c:pt>
                <c:pt idx="2">
                  <c:v>0.22857142857142856</c:v>
                </c:pt>
                <c:pt idx="3">
                  <c:v>0.11428571428571428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372-4243-99AE-0B6053E0F34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0251621804584765"/>
          <c:y val="0.75347922047173377"/>
          <c:w val="0.80644146782983683"/>
          <c:h val="0.222928102369554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r>
              <a:rPr lang="de-DE">
                <a:latin typeface="Helvetica" pitchFamily="2" charset="0"/>
              </a:rPr>
              <a:t>Resto del cantone</a:t>
            </a:r>
            <a:r>
              <a:rPr lang="de-DE" sz="1400" b="0" i="0" u="none" strike="noStrike" baseline="0">
                <a:effectLst/>
              </a:rPr>
              <a:t>: Distribuzione dei seggi</a:t>
            </a:r>
            <a:r>
              <a:rPr lang="de-DE" sz="1400" b="0" i="0" u="none" strike="noStrike" baseline="0"/>
              <a:t> </a:t>
            </a:r>
            <a:endParaRPr lang="de-DE">
              <a:latin typeface="Helvetica" pitchFamily="2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elvetica" pitchFamily="2" charset="0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1292764251176652E-2"/>
          <c:y val="0.23754286078991502"/>
          <c:w val="0.76297803222797589"/>
          <c:h val="0.62132024437802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PPT!$C$16</c:f>
              <c:strCache>
                <c:ptCount val="1"/>
                <c:pt idx="0">
                  <c:v>Seggi di maggioritario</c:v>
                </c:pt>
              </c:strCache>
            </c:strRef>
          </c:tx>
          <c:spPr>
            <a:pattFill prst="wdDnDiag">
              <a:fgClr>
                <a:srgbClr val="7030A0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DnDiag">
                <a:fgClr>
                  <a:schemeClr val="accent5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374-7B47-B7B1-77EEF7682BF9}"/>
              </c:ext>
            </c:extLst>
          </c:dPt>
          <c:dPt>
            <c:idx val="1"/>
            <c:invertIfNegative val="0"/>
            <c:bubble3D val="0"/>
            <c:spPr>
              <a:pattFill prst="wdDnDiag">
                <a:fgClr>
                  <a:schemeClr val="accent4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374-7B47-B7B1-77EEF7682BF9}"/>
              </c:ext>
            </c:extLst>
          </c:dPt>
          <c:dPt>
            <c:idx val="2"/>
            <c:invertIfNegative val="0"/>
            <c:bubble3D val="0"/>
            <c:spPr>
              <a:pattFill prst="wdDnDiag">
                <a:fgClr>
                  <a:schemeClr val="accent2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374-7B47-B7B1-77EEF7682BF9}"/>
              </c:ext>
            </c:extLst>
          </c:dPt>
          <c:dPt>
            <c:idx val="3"/>
            <c:invertIfNegative val="0"/>
            <c:bubble3D val="0"/>
            <c:spPr>
              <a:pattFill prst="wdDnDiag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374-7B47-B7B1-77EEF7682BF9}"/>
              </c:ext>
            </c:extLst>
          </c:dPt>
          <c:cat>
            <c:strRef>
              <c:f>PPT!$B$37:$B$40</c:f>
              <c:strCache>
                <c:ptCount val="4"/>
                <c:pt idx="0">
                  <c:v>Partito Ambientalista</c:v>
                </c:pt>
                <c:pt idx="1">
                  <c:v>Partito della Digitalizzazione</c:v>
                </c:pt>
                <c:pt idx="2">
                  <c:v>Partito della Cultura e dello Sport</c:v>
                </c:pt>
                <c:pt idx="3">
                  <c:v>Partito della Salute</c:v>
                </c:pt>
              </c:strCache>
            </c:strRef>
          </c:cat>
          <c:val>
            <c:numRef>
              <c:f>PPT!$C$37:$C$40</c:f>
              <c:numCache>
                <c:formatCode>General</c:formatCode>
                <c:ptCount val="4"/>
                <c:pt idx="0">
                  <c:v>6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374-7B47-B7B1-77EEF7682BF9}"/>
            </c:ext>
          </c:extLst>
        </c:ser>
        <c:ser>
          <c:idx val="1"/>
          <c:order val="1"/>
          <c:tx>
            <c:strRef>
              <c:f>PPT!$D$36</c:f>
              <c:strCache>
                <c:ptCount val="1"/>
                <c:pt idx="0">
                  <c:v>Seggi di proporzionale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0374-7B47-B7B1-77EEF7682BF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0374-7B47-B7B1-77EEF7682BF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C186-D041-BEC5-02CB043794EC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0374-7B47-B7B1-77EEF7682BF9}"/>
              </c:ext>
            </c:extLst>
          </c:dPt>
          <c:cat>
            <c:strRef>
              <c:f>PPT!$B$37:$B$40</c:f>
              <c:strCache>
                <c:ptCount val="4"/>
                <c:pt idx="0">
                  <c:v>Partito Ambientalista</c:v>
                </c:pt>
                <c:pt idx="1">
                  <c:v>Partito della Digitalizzazione</c:v>
                </c:pt>
                <c:pt idx="2">
                  <c:v>Partito della Cultura e dello Sport</c:v>
                </c:pt>
                <c:pt idx="3">
                  <c:v>Partito della Salute</c:v>
                </c:pt>
              </c:strCache>
            </c:strRef>
          </c:cat>
          <c:val>
            <c:numRef>
              <c:f>PPT!$D$37:$D$40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374-7B47-B7B1-77EEF7682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6401392"/>
        <c:axId val="446403072"/>
      </c:barChart>
      <c:catAx>
        <c:axId val="446401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46403072"/>
        <c:crosses val="autoZero"/>
        <c:auto val="1"/>
        <c:lblAlgn val="ctr"/>
        <c:lblOffset val="100"/>
        <c:noMultiLvlLbl val="0"/>
      </c:catAx>
      <c:valAx>
        <c:axId val="446403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46401392"/>
        <c:crosses val="autoZero"/>
        <c:crossBetween val="between"/>
        <c:minorUnit val="2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r>
              <a:rPr lang="en-US">
                <a:latin typeface="Helvetica" pitchFamily="2" charset="0"/>
              </a:rPr>
              <a:t>Cantone: </a:t>
            </a:r>
            <a:r>
              <a:rPr lang="en-US" sz="1400" b="0" i="0" u="none" strike="noStrike" baseline="0">
                <a:effectLst/>
              </a:rPr>
              <a:t>Quota di voti</a:t>
            </a:r>
            <a:r>
              <a:rPr lang="en-US" sz="1400" b="0" i="0" u="none" strike="noStrike" baseline="0"/>
              <a:t> </a:t>
            </a:r>
            <a:endParaRPr lang="en-US">
              <a:latin typeface="Helvetica" pitchFamily="2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elvetica" pitchFamily="2" charset="0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36349014234145044"/>
          <c:y val="0.19716917544152388"/>
          <c:w val="0.29601920824831884"/>
          <c:h val="0.53832486585226624"/>
        </c:manualLayout>
      </c:layout>
      <c:pieChart>
        <c:varyColors val="1"/>
        <c:ser>
          <c:idx val="0"/>
          <c:order val="0"/>
          <c:tx>
            <c:strRef>
              <c:f>PPT!$F$49</c:f>
              <c:strCache>
                <c:ptCount val="1"/>
                <c:pt idx="0">
                  <c:v>Quota di voti</c:v>
                </c:pt>
              </c:strCache>
            </c:strRef>
          </c:tx>
          <c:dPt>
            <c:idx val="0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3E9-2F40-89E4-D865435364C4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3E9-2F40-89E4-D865435364C4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3E9-2F40-89E4-D865435364C4}"/>
              </c:ext>
            </c:extLst>
          </c:dPt>
          <c:dPt>
            <c:idx val="3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3E9-2F40-89E4-D865435364C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PPT!$B$50:$B$53</c:f>
              <c:strCache>
                <c:ptCount val="4"/>
                <c:pt idx="0">
                  <c:v>Partito Ambientalista</c:v>
                </c:pt>
                <c:pt idx="1">
                  <c:v>Partito della Digitalizzazione</c:v>
                </c:pt>
                <c:pt idx="2">
                  <c:v>Partito della Cultura e dello Sport</c:v>
                </c:pt>
                <c:pt idx="3">
                  <c:v>Partito della Salute</c:v>
                </c:pt>
              </c:strCache>
            </c:strRef>
          </c:cat>
          <c:val>
            <c:numRef>
              <c:f>PPT!$F$50:$F$53</c:f>
              <c:numCache>
                <c:formatCode>0%</c:formatCode>
                <c:ptCount val="4"/>
                <c:pt idx="0">
                  <c:v>0.43440860215053767</c:v>
                </c:pt>
                <c:pt idx="1">
                  <c:v>0.26271121351766513</c:v>
                </c:pt>
                <c:pt idx="2">
                  <c:v>0.21374807987711214</c:v>
                </c:pt>
                <c:pt idx="3">
                  <c:v>8.9132104454685099E-2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3E9-2F40-89E4-D865435364C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0251621804584765"/>
          <c:y val="0.75347922047173377"/>
          <c:w val="0.80644146782983683"/>
          <c:h val="0.222928102369554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385</xdr:colOff>
      <xdr:row>3</xdr:row>
      <xdr:rowOff>1</xdr:rowOff>
    </xdr:from>
    <xdr:to>
      <xdr:col>13</xdr:col>
      <xdr:colOff>0</xdr:colOff>
      <xdr:row>12</xdr:row>
      <xdr:rowOff>8466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BAAE84F0-A1F6-EF45-B98D-C378437075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392256</xdr:colOff>
      <xdr:row>3</xdr:row>
      <xdr:rowOff>8466</xdr:rowOff>
    </xdr:from>
    <xdr:to>
      <xdr:col>14</xdr:col>
      <xdr:colOff>5722300</xdr:colOff>
      <xdr:row>12</xdr:row>
      <xdr:rowOff>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8A8E601B-1B51-6340-AFD6-C87A4C9B3E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385</xdr:colOff>
      <xdr:row>13</xdr:row>
      <xdr:rowOff>2</xdr:rowOff>
    </xdr:from>
    <xdr:to>
      <xdr:col>13</xdr:col>
      <xdr:colOff>0</xdr:colOff>
      <xdr:row>22</xdr:row>
      <xdr:rowOff>8467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349EDCCB-2E27-B849-B72B-FCEE90584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391071</xdr:colOff>
      <xdr:row>13</xdr:row>
      <xdr:rowOff>14598</xdr:rowOff>
    </xdr:from>
    <xdr:to>
      <xdr:col>15</xdr:col>
      <xdr:colOff>0</xdr:colOff>
      <xdr:row>22</xdr:row>
      <xdr:rowOff>4964</xdr:rowOff>
    </xdr:to>
    <xdr:graphicFrame macro="">
      <xdr:nvGraphicFramePr>
        <xdr:cNvPr id="13" name="Diagramm 12">
          <a:extLst>
            <a:ext uri="{FF2B5EF4-FFF2-40B4-BE49-F238E27FC236}">
              <a16:creationId xmlns:a16="http://schemas.microsoft.com/office/drawing/2014/main" id="{0D670178-0CBC-2248-9359-F1BC06C4E1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378983</xdr:colOff>
      <xdr:row>22</xdr:row>
      <xdr:rowOff>313853</xdr:rowOff>
    </xdr:from>
    <xdr:to>
      <xdr:col>13</xdr:col>
      <xdr:colOff>0</xdr:colOff>
      <xdr:row>32</xdr:row>
      <xdr:rowOff>1639</xdr:rowOff>
    </xdr:to>
    <xdr:graphicFrame macro="">
      <xdr:nvGraphicFramePr>
        <xdr:cNvPr id="14" name="Diagramm 13">
          <a:extLst>
            <a:ext uri="{FF2B5EF4-FFF2-40B4-BE49-F238E27FC236}">
              <a16:creationId xmlns:a16="http://schemas.microsoft.com/office/drawing/2014/main" id="{99D11CA3-816E-2942-A93F-51568C7DE9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376472</xdr:colOff>
      <xdr:row>22</xdr:row>
      <xdr:rowOff>313851</xdr:rowOff>
    </xdr:from>
    <xdr:to>
      <xdr:col>14</xdr:col>
      <xdr:colOff>5722299</xdr:colOff>
      <xdr:row>31</xdr:row>
      <xdr:rowOff>187436</xdr:rowOff>
    </xdr:to>
    <xdr:graphicFrame macro="">
      <xdr:nvGraphicFramePr>
        <xdr:cNvPr id="15" name="Diagramm 14">
          <a:extLst>
            <a:ext uri="{FF2B5EF4-FFF2-40B4-BE49-F238E27FC236}">
              <a16:creationId xmlns:a16="http://schemas.microsoft.com/office/drawing/2014/main" id="{8670ED55-BF66-1F4B-8E27-0C12F925C9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385</xdr:colOff>
      <xdr:row>33</xdr:row>
      <xdr:rowOff>1</xdr:rowOff>
    </xdr:from>
    <xdr:to>
      <xdr:col>13</xdr:col>
      <xdr:colOff>0</xdr:colOff>
      <xdr:row>42</xdr:row>
      <xdr:rowOff>8466</xdr:rowOff>
    </xdr:to>
    <xdr:graphicFrame macro="">
      <xdr:nvGraphicFramePr>
        <xdr:cNvPr id="16" name="Diagramm 15">
          <a:extLst>
            <a:ext uri="{FF2B5EF4-FFF2-40B4-BE49-F238E27FC236}">
              <a16:creationId xmlns:a16="http://schemas.microsoft.com/office/drawing/2014/main" id="{086AD16D-5124-3045-9F40-8B42EEDD38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347279</xdr:colOff>
      <xdr:row>33</xdr:row>
      <xdr:rowOff>23925</xdr:rowOff>
    </xdr:from>
    <xdr:to>
      <xdr:col>15</xdr:col>
      <xdr:colOff>0</xdr:colOff>
      <xdr:row>42</xdr:row>
      <xdr:rowOff>41460</xdr:rowOff>
    </xdr:to>
    <xdr:graphicFrame macro="">
      <xdr:nvGraphicFramePr>
        <xdr:cNvPr id="17" name="Diagramm 16">
          <a:extLst>
            <a:ext uri="{FF2B5EF4-FFF2-40B4-BE49-F238E27FC236}">
              <a16:creationId xmlns:a16="http://schemas.microsoft.com/office/drawing/2014/main" id="{A1BA0811-2A7F-E84B-96D2-6495680582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12</xdr:col>
      <xdr:colOff>8852</xdr:colOff>
      <xdr:row>44</xdr:row>
      <xdr:rowOff>1</xdr:rowOff>
    </xdr:from>
    <xdr:to>
      <xdr:col>13</xdr:col>
      <xdr:colOff>0</xdr:colOff>
      <xdr:row>52</xdr:row>
      <xdr:rowOff>118532</xdr:rowOff>
    </xdr:to>
    <xdr:graphicFrame macro="">
      <xdr:nvGraphicFramePr>
        <xdr:cNvPr id="18" name="Diagramm 17">
          <a:extLst>
            <a:ext uri="{FF2B5EF4-FFF2-40B4-BE49-F238E27FC236}">
              <a16:creationId xmlns:a16="http://schemas.microsoft.com/office/drawing/2014/main" id="{FB7C1119-C97B-6D49-81F1-416B65B738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392240</xdr:colOff>
      <xdr:row>44</xdr:row>
      <xdr:rowOff>43793</xdr:rowOff>
    </xdr:from>
    <xdr:to>
      <xdr:col>15</xdr:col>
      <xdr:colOff>0</xdr:colOff>
      <xdr:row>52</xdr:row>
      <xdr:rowOff>130795</xdr:rowOff>
    </xdr:to>
    <xdr:graphicFrame macro="">
      <xdr:nvGraphicFramePr>
        <xdr:cNvPr id="19" name="Diagramm 18">
          <a:extLst>
            <a:ext uri="{FF2B5EF4-FFF2-40B4-BE49-F238E27FC236}">
              <a16:creationId xmlns:a16="http://schemas.microsoft.com/office/drawing/2014/main" id="{1C830607-3194-A644-A9C0-A0ECEC607B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3EFA5-8047-EF41-8E20-C87B893F3DEC}">
  <dimension ref="A1:P60"/>
  <sheetViews>
    <sheetView tabSelected="1" topLeftCell="A4" zoomScale="125" workbookViewId="0">
      <selection activeCell="E15" sqref="E15"/>
    </sheetView>
  </sheetViews>
  <sheetFormatPr baseColWidth="10" defaultColWidth="10.83203125" defaultRowHeight="16" x14ac:dyDescent="0.2"/>
  <cols>
    <col min="1" max="1" width="6.5" customWidth="1"/>
    <col min="2" max="2" width="36.1640625" customWidth="1"/>
    <col min="3" max="3" width="19.6640625" customWidth="1"/>
    <col min="4" max="4" width="20.1640625" customWidth="1"/>
    <col min="5" max="5" width="22" customWidth="1"/>
    <col min="6" max="6" width="19.6640625" customWidth="1"/>
    <col min="7" max="7" width="15.5" customWidth="1"/>
    <col min="8" max="8" width="16" customWidth="1"/>
    <col min="9" max="9" width="15.1640625" customWidth="1"/>
    <col min="10" max="10" width="15.6640625" customWidth="1"/>
    <col min="11" max="11" width="14" customWidth="1"/>
    <col min="12" max="12" width="5" customWidth="1"/>
    <col min="13" max="13" width="43.33203125" customWidth="1"/>
    <col min="14" max="14" width="5.1640625" customWidth="1"/>
    <col min="15" max="15" width="75.1640625" customWidth="1"/>
    <col min="16" max="16" width="5" customWidth="1"/>
  </cols>
  <sheetData>
    <row r="1" spans="1:16" ht="25" customHeight="1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/>
      <c r="N1" s="5"/>
      <c r="O1" s="5"/>
      <c r="P1" s="5"/>
    </row>
    <row r="2" spans="1:16" ht="23" x14ac:dyDescent="0.25">
      <c r="A2" s="4"/>
      <c r="B2" s="45" t="s">
        <v>2</v>
      </c>
      <c r="C2" s="45"/>
      <c r="D2" s="45"/>
      <c r="E2" s="45"/>
      <c r="F2" s="45"/>
      <c r="G2" s="45"/>
      <c r="H2" s="45"/>
      <c r="I2" s="45"/>
      <c r="J2" s="45"/>
      <c r="K2" s="45"/>
      <c r="L2" s="4"/>
      <c r="M2" s="5"/>
      <c r="N2" s="5"/>
      <c r="O2" s="5"/>
      <c r="P2" s="5"/>
    </row>
    <row r="3" spans="1:16" ht="30" customHeight="1" x14ac:dyDescent="0.2">
      <c r="A3" s="6"/>
      <c r="B3" s="6"/>
      <c r="C3" s="6"/>
      <c r="D3" s="6"/>
      <c r="E3" s="6"/>
      <c r="F3" s="6"/>
      <c r="G3" s="6"/>
      <c r="H3" s="6"/>
      <c r="I3" s="6"/>
      <c r="J3" s="4"/>
      <c r="K3" s="6"/>
      <c r="L3" s="6"/>
      <c r="M3" s="5"/>
      <c r="N3" s="5"/>
      <c r="O3" s="5"/>
      <c r="P3" s="5"/>
    </row>
    <row r="4" spans="1:16" x14ac:dyDescent="0.2">
      <c r="A4" s="4"/>
      <c r="B4" s="7" t="s">
        <v>3</v>
      </c>
      <c r="C4" s="46" t="s">
        <v>9</v>
      </c>
      <c r="D4" s="46"/>
      <c r="E4" s="8">
        <v>1</v>
      </c>
      <c r="F4" s="5"/>
      <c r="G4" s="9"/>
      <c r="H4" s="48" t="s">
        <v>1</v>
      </c>
      <c r="I4" s="48"/>
      <c r="J4" s="4"/>
      <c r="K4" s="6"/>
      <c r="L4" s="6"/>
      <c r="M4" s="5"/>
      <c r="N4" s="5"/>
      <c r="O4" s="5"/>
      <c r="P4" s="5"/>
    </row>
    <row r="5" spans="1:16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"/>
      <c r="N5" s="5"/>
      <c r="O5" s="5"/>
      <c r="P5" s="5"/>
    </row>
    <row r="6" spans="1:16" x14ac:dyDescent="0.2">
      <c r="A6" s="4"/>
      <c r="B6" s="8" t="s">
        <v>10</v>
      </c>
      <c r="C6" s="8" t="s">
        <v>11</v>
      </c>
      <c r="D6" s="8" t="s">
        <v>12</v>
      </c>
      <c r="E6" s="8" t="s">
        <v>13</v>
      </c>
      <c r="F6" s="8" t="s">
        <v>14</v>
      </c>
      <c r="G6" s="8" t="s">
        <v>15</v>
      </c>
      <c r="H6" s="8" t="s">
        <v>16</v>
      </c>
      <c r="I6" s="8" t="s">
        <v>17</v>
      </c>
      <c r="J6" s="8" t="s">
        <v>19</v>
      </c>
      <c r="K6" s="8" t="s">
        <v>20</v>
      </c>
      <c r="L6" s="4"/>
      <c r="M6" s="5"/>
      <c r="N6" s="5"/>
      <c r="O6" s="5"/>
      <c r="P6" s="5"/>
    </row>
    <row r="7" spans="1:16" x14ac:dyDescent="0.2">
      <c r="A7" s="4"/>
      <c r="B7" s="10" t="s">
        <v>21</v>
      </c>
      <c r="C7" s="1">
        <v>1</v>
      </c>
      <c r="D7" s="11">
        <f>I7+K7</f>
        <v>1</v>
      </c>
      <c r="E7" s="11">
        <f>I7+K7</f>
        <v>1</v>
      </c>
      <c r="F7" s="2">
        <v>22</v>
      </c>
      <c r="G7" s="12">
        <f>1/SUM(F$7:F$10)*F7</f>
        <v>0.35483870967741937</v>
      </c>
      <c r="H7" s="13">
        <f>E$4*G7</f>
        <v>0.35483870967741937</v>
      </c>
      <c r="I7" s="14">
        <f>ROUNDDOWN(H7,0)</f>
        <v>0</v>
      </c>
      <c r="J7" s="13">
        <f>MOD(H7, 1)+0.0000001</f>
        <v>0.35483880967741938</v>
      </c>
      <c r="K7" s="14">
        <f>IF(J7&gt;0.0001,IF(I12&gt;=1, IF(LARGE(J7:J10, 1)=J7, 1, 0), 0)+IF(I12&gt;=2, IF(LARGE(J7:J10, 2)=J7, 1, 0), 0)+IF(I12&gt;=3, IF(LARGE(J7:J10, 3)=J7, 1, 0), 0),0)</f>
        <v>1</v>
      </c>
      <c r="L7" s="4"/>
      <c r="M7" s="5"/>
      <c r="N7" s="5"/>
      <c r="O7" s="5"/>
      <c r="P7" s="5"/>
    </row>
    <row r="8" spans="1:16" x14ac:dyDescent="0.2">
      <c r="A8" s="4"/>
      <c r="B8" s="15" t="s">
        <v>22</v>
      </c>
      <c r="C8" s="1">
        <v>0</v>
      </c>
      <c r="D8" s="16">
        <f t="shared" ref="D8:D10" si="0">I8+K8</f>
        <v>0</v>
      </c>
      <c r="E8" s="16">
        <f t="shared" ref="E8:E10" si="1">I8+K8</f>
        <v>0</v>
      </c>
      <c r="F8" s="2">
        <v>1</v>
      </c>
      <c r="G8" s="17">
        <f t="shared" ref="G8:G10" si="2">1/SUM(F$7:F$10)*F8</f>
        <v>1.6129032258064516E-2</v>
      </c>
      <c r="H8" s="18">
        <f>E$4*G8</f>
        <v>1.6129032258064516E-2</v>
      </c>
      <c r="I8" s="19">
        <f t="shared" ref="I8:I10" si="3">ROUNDDOWN(H8,0)</f>
        <v>0</v>
      </c>
      <c r="J8" s="18">
        <f>MOD(H8, 1)+0.0000002</f>
        <v>1.6129232258064514E-2</v>
      </c>
      <c r="K8" s="19">
        <f>IF(J8&gt;0.0001,IF(I12&gt;=1, IF(LARGE(J7:J10, 1)=J8, 1, 0), 0)+IF(I12&gt;=2, IF(LARGE(J7:J10, 2)=J8, 1, 0), 0)+IF(I12&gt;=3, IF(LARGE(J7:J10, 3)=J8, 1, 0), 0),0)</f>
        <v>0</v>
      </c>
      <c r="L8" s="4"/>
      <c r="M8" s="5"/>
      <c r="N8" s="5"/>
      <c r="O8" s="5"/>
      <c r="P8" s="5"/>
    </row>
    <row r="9" spans="1:16" x14ac:dyDescent="0.2">
      <c r="A9" s="4"/>
      <c r="B9" s="20" t="s">
        <v>23</v>
      </c>
      <c r="C9" s="1">
        <v>0</v>
      </c>
      <c r="D9" s="21">
        <f t="shared" si="0"/>
        <v>0</v>
      </c>
      <c r="E9" s="21">
        <f t="shared" si="1"/>
        <v>0</v>
      </c>
      <c r="F9" s="2">
        <v>20</v>
      </c>
      <c r="G9" s="22">
        <f t="shared" si="2"/>
        <v>0.32258064516129031</v>
      </c>
      <c r="H9" s="23">
        <f>E$4*G9</f>
        <v>0.32258064516129031</v>
      </c>
      <c r="I9" s="24">
        <f t="shared" si="3"/>
        <v>0</v>
      </c>
      <c r="J9" s="23">
        <f>MOD(H9, 1)+0.0000003</f>
        <v>0.32258094516129032</v>
      </c>
      <c r="K9" s="24">
        <f>IF(J9&gt;0.0001,IF(I12&gt;=1, IF(LARGE(J7:J10, 1)=J9, 1, 0), 0)+IF(I12&gt;=2, IF(LARGE(J7:J10, 2)=J9, 1, 0), 0)+IF(I12&gt;=3, IF(LARGE(J7:J10, 3)=J9, 1, 0), 0),0)</f>
        <v>0</v>
      </c>
      <c r="L9" s="4"/>
      <c r="M9" s="5"/>
      <c r="N9" s="5"/>
      <c r="O9" s="5"/>
      <c r="P9" s="5"/>
    </row>
    <row r="10" spans="1:16" x14ac:dyDescent="0.2">
      <c r="A10" s="4"/>
      <c r="B10" s="25" t="s">
        <v>24</v>
      </c>
      <c r="C10" s="1">
        <v>0</v>
      </c>
      <c r="D10" s="26">
        <f t="shared" si="0"/>
        <v>0</v>
      </c>
      <c r="E10" s="26">
        <f t="shared" si="1"/>
        <v>0</v>
      </c>
      <c r="F10" s="2">
        <v>19</v>
      </c>
      <c r="G10" s="27">
        <f t="shared" si="2"/>
        <v>0.30645161290322581</v>
      </c>
      <c r="H10" s="28">
        <f>E$4*G10</f>
        <v>0.30645161290322581</v>
      </c>
      <c r="I10" s="29">
        <f t="shared" si="3"/>
        <v>0</v>
      </c>
      <c r="J10" s="28">
        <f>MOD(H10, 1)+0.0000004</f>
        <v>0.30645201290322582</v>
      </c>
      <c r="K10" s="29">
        <f>IF(J10&gt;0.0001,IF(I12&gt;=1, IF(LARGE(J7:J10, 1)=J10, 1, 0), 0)+IF(I12&gt;=2, IF(LARGE(J7:J10, 2)=J10, 1, 0), 0)+IF(I12&gt;=3, IF(LARGE(J7:J10, 3)=J10, 1, 0), 0),0)</f>
        <v>0</v>
      </c>
      <c r="L10" s="4"/>
      <c r="M10" s="5"/>
      <c r="N10" s="5"/>
      <c r="O10" s="5"/>
      <c r="P10" s="5"/>
    </row>
    <row r="11" spans="1:16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5"/>
      <c r="N11" s="5"/>
      <c r="O11" s="5"/>
      <c r="P11" s="5"/>
    </row>
    <row r="12" spans="1:16" x14ac:dyDescent="0.2">
      <c r="A12" s="6"/>
      <c r="B12" s="6"/>
      <c r="C12" s="6"/>
      <c r="D12" s="6"/>
      <c r="E12" s="6"/>
      <c r="F12" s="6"/>
      <c r="G12" s="46" t="s">
        <v>18</v>
      </c>
      <c r="H12" s="46"/>
      <c r="I12" s="30">
        <f>E4-SUM(I7:I10)</f>
        <v>1</v>
      </c>
      <c r="J12" s="4"/>
      <c r="K12" s="4"/>
      <c r="L12" s="4"/>
      <c r="M12" s="5"/>
      <c r="N12" s="5"/>
      <c r="O12" s="5"/>
      <c r="P12" s="5"/>
    </row>
    <row r="13" spans="1:16" ht="25" customHeight="1" x14ac:dyDescent="0.2">
      <c r="A13" s="6"/>
      <c r="B13" s="6"/>
      <c r="C13" s="6"/>
      <c r="D13" s="6"/>
      <c r="E13" s="6"/>
      <c r="F13" s="6"/>
      <c r="G13" s="6"/>
      <c r="H13" s="6"/>
      <c r="I13" s="6"/>
      <c r="J13" s="4"/>
      <c r="K13" s="4"/>
      <c r="L13" s="4"/>
      <c r="M13" s="5"/>
      <c r="N13" s="5"/>
      <c r="O13" s="5"/>
      <c r="P13" s="5"/>
    </row>
    <row r="14" spans="1:16" x14ac:dyDescent="0.2">
      <c r="A14" s="4"/>
      <c r="B14" s="7" t="s">
        <v>4</v>
      </c>
      <c r="C14" s="46" t="s">
        <v>9</v>
      </c>
      <c r="D14" s="46"/>
      <c r="E14" s="8">
        <v>2</v>
      </c>
      <c r="F14" s="5"/>
      <c r="G14" s="5"/>
      <c r="H14" s="4"/>
      <c r="I14" s="4"/>
      <c r="J14" s="4"/>
      <c r="K14" s="6"/>
      <c r="L14" s="6"/>
      <c r="M14" s="5"/>
      <c r="N14" s="5"/>
      <c r="O14" s="5"/>
      <c r="P14" s="5"/>
    </row>
    <row r="15" spans="1:16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5"/>
      <c r="N15" s="5"/>
      <c r="O15" s="5"/>
      <c r="P15" s="5"/>
    </row>
    <row r="16" spans="1:16" x14ac:dyDescent="0.2">
      <c r="A16" s="4"/>
      <c r="B16" s="8" t="s">
        <v>10</v>
      </c>
      <c r="C16" s="8" t="s">
        <v>11</v>
      </c>
      <c r="D16" s="8" t="s">
        <v>12</v>
      </c>
      <c r="E16" s="8" t="s">
        <v>13</v>
      </c>
      <c r="F16" s="8" t="s">
        <v>14</v>
      </c>
      <c r="G16" s="8" t="s">
        <v>15</v>
      </c>
      <c r="H16" s="8" t="s">
        <v>16</v>
      </c>
      <c r="I16" s="8" t="s">
        <v>17</v>
      </c>
      <c r="J16" s="8" t="s">
        <v>19</v>
      </c>
      <c r="K16" s="8" t="s">
        <v>20</v>
      </c>
      <c r="L16" s="4"/>
      <c r="M16" s="5"/>
      <c r="N16" s="5"/>
      <c r="O16" s="5"/>
      <c r="P16" s="5"/>
    </row>
    <row r="17" spans="1:16" x14ac:dyDescent="0.2">
      <c r="A17" s="4"/>
      <c r="B17" s="10" t="s">
        <v>21</v>
      </c>
      <c r="C17" s="1">
        <v>0</v>
      </c>
      <c r="D17" s="11">
        <f>I17+K17</f>
        <v>0</v>
      </c>
      <c r="E17" s="11">
        <f>I17+K17</f>
        <v>0</v>
      </c>
      <c r="F17" s="2">
        <v>1</v>
      </c>
      <c r="G17" s="31">
        <f>1/SUM(F$17:F$20)*F17</f>
        <v>0.16666666666666666</v>
      </c>
      <c r="H17" s="32">
        <f>E$14*G17</f>
        <v>0.33333333333333331</v>
      </c>
      <c r="I17" s="33">
        <f>ROUNDDOWN(H17,0)</f>
        <v>0</v>
      </c>
      <c r="J17" s="32">
        <f>MOD(H17, 1)+0.0000004</f>
        <v>0.33333373333333333</v>
      </c>
      <c r="K17" s="33">
        <f>IF(J17&gt;0.0001,IF(I22&gt;=1, IF(LARGE(J17:J20, 1)=J17, 1, 0), 0)+IF(I22&gt;=2, IF(LARGE(J17:J20, 2)=J17, 1, 0), 0)+IF(I22&gt;=3, IF(LARGE(J17:J20, 3)=J17, 1, 0), 0),0)</f>
        <v>0</v>
      </c>
      <c r="L17" s="4"/>
      <c r="M17" s="5"/>
      <c r="N17" s="5"/>
      <c r="O17" s="5"/>
      <c r="P17" s="5"/>
    </row>
    <row r="18" spans="1:16" x14ac:dyDescent="0.2">
      <c r="A18" s="4"/>
      <c r="B18" s="15" t="s">
        <v>22</v>
      </c>
      <c r="C18" s="1">
        <v>2</v>
      </c>
      <c r="D18" s="16">
        <f t="shared" ref="D18:D20" si="4">I18+K18</f>
        <v>1</v>
      </c>
      <c r="E18" s="16">
        <f t="shared" ref="E18:E20" si="5">I18+K18</f>
        <v>1</v>
      </c>
      <c r="F18" s="2">
        <v>2</v>
      </c>
      <c r="G18" s="17">
        <f>1/SUM(F$17:F$20)*F18</f>
        <v>0.33333333333333331</v>
      </c>
      <c r="H18" s="18">
        <f>E$14*G18</f>
        <v>0.66666666666666663</v>
      </c>
      <c r="I18" s="19">
        <f t="shared" ref="I18:I20" si="6">ROUNDDOWN(H18,0)</f>
        <v>0</v>
      </c>
      <c r="J18" s="18">
        <f>MOD(H18, 1)+0.0000001</f>
        <v>0.66666676666666658</v>
      </c>
      <c r="K18" s="19">
        <f>IF(J18&gt;0.0001,IF(I22&gt;=1, IF(LARGE(J17:J20, 1)=J18, 1, 0), 0)+IF(I22&gt;=2, IF(LARGE(J17:J20, 2)=J18, 1, 0), 0)+IF(I22&gt;=3, IF(LARGE(J17:J20, 3)=J18, 1, 0), 0),0)</f>
        <v>1</v>
      </c>
      <c r="L18" s="4"/>
      <c r="M18" s="5"/>
      <c r="N18" s="5"/>
      <c r="O18" s="5"/>
      <c r="P18" s="5"/>
    </row>
    <row r="19" spans="1:16" x14ac:dyDescent="0.2">
      <c r="A19" s="4"/>
      <c r="B19" s="20" t="s">
        <v>23</v>
      </c>
      <c r="C19" s="3">
        <v>0</v>
      </c>
      <c r="D19" s="21">
        <f t="shared" si="4"/>
        <v>1</v>
      </c>
      <c r="E19" s="21">
        <f t="shared" si="5"/>
        <v>1</v>
      </c>
      <c r="F19" s="2">
        <v>2</v>
      </c>
      <c r="G19" s="22">
        <f>1/SUM(F$17:F$20)*F19</f>
        <v>0.33333333333333331</v>
      </c>
      <c r="H19" s="23">
        <f>E$14*G19</f>
        <v>0.66666666666666663</v>
      </c>
      <c r="I19" s="24">
        <f t="shared" si="6"/>
        <v>0</v>
      </c>
      <c r="J19" s="23">
        <f>MOD(H19, 1)+0.0000002</f>
        <v>0.66666686666666664</v>
      </c>
      <c r="K19" s="24">
        <f>IF(J19&gt;0.0001,IF(I22&gt;=1, IF(LARGE(J17:J20, 1)=J19, 1, 0), 0)+IF(I22&gt;=2, IF(LARGE(J17:J20, 2)=J19, 1, 0), 0)+IF(I22&gt;=3, IF(LARGE(J17:J20, 3)=J19, 1, 0), 0),0)</f>
        <v>1</v>
      </c>
      <c r="L19" s="4"/>
      <c r="M19" s="5"/>
      <c r="N19" s="5"/>
      <c r="O19" s="5"/>
      <c r="P19" s="5"/>
    </row>
    <row r="20" spans="1:16" x14ac:dyDescent="0.2">
      <c r="A20" s="4"/>
      <c r="B20" s="25" t="s">
        <v>24</v>
      </c>
      <c r="C20" s="1">
        <v>0</v>
      </c>
      <c r="D20" s="26">
        <f t="shared" si="4"/>
        <v>0</v>
      </c>
      <c r="E20" s="26">
        <f t="shared" si="5"/>
        <v>0</v>
      </c>
      <c r="F20" s="2">
        <v>1</v>
      </c>
      <c r="G20" s="27">
        <f>1/SUM(F$17:F$20)*F20</f>
        <v>0.16666666666666666</v>
      </c>
      <c r="H20" s="28">
        <f>E$14*G20</f>
        <v>0.33333333333333331</v>
      </c>
      <c r="I20" s="29">
        <f t="shared" si="6"/>
        <v>0</v>
      </c>
      <c r="J20" s="28">
        <f>MOD(H20, 1)+0.0000003</f>
        <v>0.33333363333333332</v>
      </c>
      <c r="K20" s="29">
        <f>IF(J20&gt;0.0001,IF(I22&gt;=1, IF(LARGE(J17:J20, 1)=J20, 1, 0), 0)+IF(I22&gt;=2, IF(LARGE(J17:J20, 2)=J20, 1, 0), 0)+IF(I22&gt;=3, IF(LARGE(J17:J20, 3)=J20, 1, 0), 0),0)</f>
        <v>0</v>
      </c>
      <c r="L20" s="4"/>
      <c r="M20" s="5"/>
      <c r="N20" s="5"/>
      <c r="O20" s="5"/>
      <c r="P20" s="5"/>
    </row>
    <row r="21" spans="1:16" ht="16" customHeight="1" x14ac:dyDescent="0.2">
      <c r="A21" s="4"/>
      <c r="B21" s="4"/>
      <c r="C21" s="4"/>
      <c r="D21" s="4"/>
      <c r="E21" s="4" t="s">
        <v>0</v>
      </c>
      <c r="F21" s="4"/>
      <c r="G21" s="4"/>
      <c r="H21" s="4"/>
      <c r="I21" s="4"/>
      <c r="J21" s="4"/>
      <c r="K21" s="4"/>
      <c r="L21" s="4"/>
      <c r="M21" s="5"/>
      <c r="N21" s="5"/>
      <c r="O21" s="5"/>
      <c r="P21" s="5"/>
    </row>
    <row r="22" spans="1:16" x14ac:dyDescent="0.2">
      <c r="A22" s="6"/>
      <c r="B22" s="6"/>
      <c r="C22" s="6"/>
      <c r="D22" s="6"/>
      <c r="E22" s="6"/>
      <c r="F22" s="6"/>
      <c r="G22" s="46" t="s">
        <v>18</v>
      </c>
      <c r="H22" s="46"/>
      <c r="I22" s="30">
        <f>E14-SUM(I17:I20)</f>
        <v>2</v>
      </c>
      <c r="J22" s="4"/>
      <c r="K22" s="4"/>
      <c r="L22" s="4"/>
      <c r="M22" s="5"/>
      <c r="N22" s="5"/>
      <c r="O22" s="5"/>
      <c r="P22" s="5"/>
    </row>
    <row r="23" spans="1:16" ht="25" customHeight="1" x14ac:dyDescent="0.2">
      <c r="A23" s="6"/>
      <c r="B23" s="6"/>
      <c r="C23" s="6"/>
      <c r="D23" s="6"/>
      <c r="E23" s="6"/>
      <c r="F23" s="6"/>
      <c r="G23" s="6"/>
      <c r="H23" s="6"/>
      <c r="I23" s="6"/>
      <c r="J23" s="4"/>
      <c r="K23" s="4"/>
      <c r="L23" s="4"/>
      <c r="M23" s="5"/>
      <c r="N23" s="5"/>
      <c r="O23" s="5"/>
      <c r="P23" s="5"/>
    </row>
    <row r="24" spans="1:16" x14ac:dyDescent="0.2">
      <c r="A24" s="4"/>
      <c r="B24" s="7" t="s">
        <v>5</v>
      </c>
      <c r="C24" s="46" t="s">
        <v>9</v>
      </c>
      <c r="D24" s="46"/>
      <c r="E24" s="8">
        <v>7</v>
      </c>
      <c r="F24" s="5"/>
      <c r="G24" s="5"/>
      <c r="H24" s="4"/>
      <c r="I24" s="4"/>
      <c r="J24" s="4"/>
      <c r="K24" s="6"/>
      <c r="L24" s="6"/>
      <c r="M24" s="5"/>
      <c r="N24" s="5"/>
      <c r="O24" s="5"/>
      <c r="P24" s="5"/>
    </row>
    <row r="25" spans="1:16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5"/>
      <c r="N25" s="5"/>
      <c r="O25" s="5"/>
      <c r="P25" s="5"/>
    </row>
    <row r="26" spans="1:16" x14ac:dyDescent="0.2">
      <c r="A26" s="4"/>
      <c r="B26" s="8" t="s">
        <v>10</v>
      </c>
      <c r="C26" s="8" t="s">
        <v>11</v>
      </c>
      <c r="D26" s="8" t="s">
        <v>12</v>
      </c>
      <c r="E26" s="8" t="s">
        <v>13</v>
      </c>
      <c r="F26" s="8" t="s">
        <v>14</v>
      </c>
      <c r="G26" s="8" t="s">
        <v>15</v>
      </c>
      <c r="H26" s="8" t="s">
        <v>16</v>
      </c>
      <c r="I26" s="8" t="s">
        <v>17</v>
      </c>
      <c r="J26" s="8" t="s">
        <v>19</v>
      </c>
      <c r="K26" s="8" t="s">
        <v>20</v>
      </c>
      <c r="L26" s="4"/>
      <c r="M26" s="5"/>
      <c r="N26" s="5"/>
      <c r="O26" s="5"/>
      <c r="P26" s="5"/>
    </row>
    <row r="27" spans="1:16" x14ac:dyDescent="0.2">
      <c r="A27" s="4"/>
      <c r="B27" s="10" t="s">
        <v>21</v>
      </c>
      <c r="C27" s="1">
        <v>6</v>
      </c>
      <c r="D27" s="11">
        <f>I27+K27</f>
        <v>4</v>
      </c>
      <c r="E27" s="11">
        <f>I27+K27</f>
        <v>4</v>
      </c>
      <c r="F27" s="2">
        <v>4</v>
      </c>
      <c r="G27" s="31">
        <f>1/SUM(F$27:F$30)*F27</f>
        <v>0.5714285714285714</v>
      </c>
      <c r="H27" s="32">
        <f>E$24*G27+0.0000003</f>
        <v>4.0000003</v>
      </c>
      <c r="I27" s="33">
        <f>ROUNDDOWN(H27,0)</f>
        <v>4</v>
      </c>
      <c r="J27" s="32">
        <f>MOD(H27, 1)</f>
        <v>2.9999999995311555E-7</v>
      </c>
      <c r="K27" s="33">
        <f>IF(J27&gt;0.0001,IF(I32&gt;=1, IF(LARGE(J27:J30, 1)=J27, 1, 0), 0)+IF(I32&gt;=2, IF(LARGE(J27:J30, 2)=J27, 1, 0), 0)+IF(I32&gt;=3, IF(LARGE(J27:J30, 3)=J27, 1, 0), 0),0)</f>
        <v>0</v>
      </c>
      <c r="L27" s="4"/>
      <c r="M27" s="5"/>
      <c r="N27" s="5"/>
      <c r="O27" s="5"/>
      <c r="P27" s="5"/>
    </row>
    <row r="28" spans="1:16" x14ac:dyDescent="0.2">
      <c r="A28" s="4"/>
      <c r="B28" s="15" t="s">
        <v>22</v>
      </c>
      <c r="C28" s="1">
        <v>1</v>
      </c>
      <c r="D28" s="16">
        <f t="shared" ref="D28:D29" si="7">I28+K28</f>
        <v>2</v>
      </c>
      <c r="E28" s="16">
        <f t="shared" ref="E28:E30" si="8">I28+K28</f>
        <v>2</v>
      </c>
      <c r="F28" s="2">
        <v>2</v>
      </c>
      <c r="G28" s="17">
        <f>1/SUM(F$27:F$30)*F28</f>
        <v>0.2857142857142857</v>
      </c>
      <c r="H28" s="18">
        <f>E$24*G28+0.0000004</f>
        <v>2.0000003999999998</v>
      </c>
      <c r="I28" s="19">
        <f t="shared" ref="I28:I30" si="9">ROUNDDOWN(H28,0)</f>
        <v>2</v>
      </c>
      <c r="J28" s="18">
        <f>MOD(H28, 1)</f>
        <v>3.9999999978945766E-7</v>
      </c>
      <c r="K28" s="19">
        <f>IF(J28&gt;0.0001,IF(I32&gt;=1, IF(LARGE(J27:J30, 1)=J28, 1, 0), 0)+IF(I32&gt;=2, IF(LARGE(J27:J30, 2)=J28, 1, 0), 0)+IF(I32&gt;=3, IF(LARGE(J27:J30, 3)=J28, 1, 0), 0),0)</f>
        <v>0</v>
      </c>
      <c r="L28" s="4"/>
      <c r="M28" s="5"/>
      <c r="N28" s="5"/>
      <c r="O28" s="5"/>
      <c r="P28" s="5"/>
    </row>
    <row r="29" spans="1:16" x14ac:dyDescent="0.2">
      <c r="A29" s="4"/>
      <c r="B29" s="20" t="s">
        <v>23</v>
      </c>
      <c r="C29" s="1">
        <v>0</v>
      </c>
      <c r="D29" s="21">
        <f t="shared" si="7"/>
        <v>1</v>
      </c>
      <c r="E29" s="21">
        <f t="shared" si="8"/>
        <v>1</v>
      </c>
      <c r="F29" s="2">
        <v>1</v>
      </c>
      <c r="G29" s="22">
        <f>1/SUM(F$27:F$30)*F29</f>
        <v>0.14285714285714285</v>
      </c>
      <c r="H29" s="23">
        <f>E$24*G29+0.0000001</f>
        <v>1.0000001000000001</v>
      </c>
      <c r="I29" s="24">
        <f t="shared" si="9"/>
        <v>1</v>
      </c>
      <c r="J29" s="23">
        <f>MOD(H29, 1)</f>
        <v>1.0000000005838672E-7</v>
      </c>
      <c r="K29" s="24">
        <f>IF(J29&gt;0.0001,IF(I32&gt;=1, IF(LARGE(J27:J30, 1)=J29, 1, 0), 0)+IF(I32&gt;=2, IF(LARGE(J27:J30, 2)=J29, 1, 0), 0)+IF(I32&gt;=3, IF(LARGE(J27:J30, 3)=J29, 1, 0), 0),0)</f>
        <v>0</v>
      </c>
      <c r="L29" s="4"/>
      <c r="M29" s="5"/>
      <c r="N29" s="5"/>
      <c r="O29" s="5"/>
      <c r="P29" s="5"/>
    </row>
    <row r="30" spans="1:16" x14ac:dyDescent="0.2">
      <c r="A30" s="4"/>
      <c r="B30" s="25" t="s">
        <v>24</v>
      </c>
      <c r="C30" s="1">
        <v>0</v>
      </c>
      <c r="D30" s="26">
        <f>I30+K30</f>
        <v>0</v>
      </c>
      <c r="E30" s="26">
        <f t="shared" si="8"/>
        <v>0</v>
      </c>
      <c r="F30" s="2">
        <v>0</v>
      </c>
      <c r="G30" s="27">
        <f>1/SUM(F$27:F$30)*F30</f>
        <v>0</v>
      </c>
      <c r="H30" s="28">
        <f>E$24*G30+0.0000002</f>
        <v>1.9999999999999999E-7</v>
      </c>
      <c r="I30" s="29">
        <f t="shared" si="9"/>
        <v>0</v>
      </c>
      <c r="J30" s="28">
        <f>MOD(H30, 1)</f>
        <v>1.9999999999999999E-7</v>
      </c>
      <c r="K30" s="29">
        <f>IF(J30&gt;0.0001,IF(I32&gt;=1, IF(LARGE(J27:J30, 1)=J30, 1, 0), 0)+IF(I32&gt;=2, IF(LARGE(J27:J30, 2)=J30, 1, 0), 0)+IF(I32&gt;=3, IF(LARGE(J27:J30, 3)=J30, 1, 0), 0),0)</f>
        <v>0</v>
      </c>
      <c r="L30" s="4"/>
      <c r="M30" s="5"/>
      <c r="N30" s="5"/>
      <c r="O30" s="5"/>
      <c r="P30" s="5"/>
    </row>
    <row r="31" spans="1:16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5"/>
      <c r="N31" s="5"/>
      <c r="O31" s="5"/>
      <c r="P31" s="5"/>
    </row>
    <row r="32" spans="1:16" x14ac:dyDescent="0.2">
      <c r="A32" s="6"/>
      <c r="B32" s="6"/>
      <c r="C32" s="6"/>
      <c r="D32" s="6"/>
      <c r="E32" s="6"/>
      <c r="F32" s="6"/>
      <c r="G32" s="46" t="s">
        <v>18</v>
      </c>
      <c r="H32" s="46"/>
      <c r="I32" s="30">
        <f>E24-SUM(I27:I30)</f>
        <v>0</v>
      </c>
      <c r="J32" s="4"/>
      <c r="K32" s="4"/>
      <c r="L32" s="4"/>
      <c r="M32" s="5"/>
      <c r="N32" s="5"/>
      <c r="O32" s="5"/>
      <c r="P32" s="5"/>
    </row>
    <row r="33" spans="1:16" ht="25" customHeight="1" x14ac:dyDescent="0.2">
      <c r="A33" s="6"/>
      <c r="B33" s="6"/>
      <c r="C33" s="6"/>
      <c r="D33" s="6"/>
      <c r="E33" s="6"/>
      <c r="F33" s="6"/>
      <c r="G33" s="6"/>
      <c r="H33" s="6"/>
      <c r="I33" s="6"/>
      <c r="J33" s="4"/>
      <c r="K33" s="4"/>
      <c r="L33" s="4"/>
      <c r="M33" s="5"/>
      <c r="N33" s="5"/>
      <c r="O33" s="5"/>
      <c r="P33" s="5"/>
    </row>
    <row r="34" spans="1:16" x14ac:dyDescent="0.2">
      <c r="A34" s="4"/>
      <c r="B34" s="7" t="s">
        <v>6</v>
      </c>
      <c r="C34" s="46" t="s">
        <v>9</v>
      </c>
      <c r="D34" s="46"/>
      <c r="E34" s="8">
        <v>10</v>
      </c>
      <c r="F34" s="5"/>
      <c r="G34" s="5"/>
      <c r="H34" s="4"/>
      <c r="I34" s="4"/>
      <c r="J34" s="4"/>
      <c r="K34" s="6"/>
      <c r="L34" s="6"/>
      <c r="M34" s="5"/>
      <c r="N34" s="5"/>
      <c r="O34" s="5"/>
      <c r="P34" s="5"/>
    </row>
    <row r="35" spans="1:16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5"/>
      <c r="N35" s="5"/>
      <c r="O35" s="5"/>
      <c r="P35" s="5"/>
    </row>
    <row r="36" spans="1:16" x14ac:dyDescent="0.2">
      <c r="A36" s="4"/>
      <c r="B36" s="8" t="s">
        <v>10</v>
      </c>
      <c r="C36" s="8" t="s">
        <v>11</v>
      </c>
      <c r="D36" s="8" t="s">
        <v>12</v>
      </c>
      <c r="E36" s="8" t="s">
        <v>13</v>
      </c>
      <c r="F36" s="8" t="s">
        <v>14</v>
      </c>
      <c r="G36" s="8" t="s">
        <v>15</v>
      </c>
      <c r="H36" s="8" t="s">
        <v>16</v>
      </c>
      <c r="I36" s="8" t="s">
        <v>17</v>
      </c>
      <c r="J36" s="8" t="s">
        <v>19</v>
      </c>
      <c r="K36" s="8" t="s">
        <v>20</v>
      </c>
      <c r="L36" s="4"/>
      <c r="M36" s="5"/>
      <c r="N36" s="5"/>
      <c r="O36" s="5"/>
      <c r="P36" s="5"/>
    </row>
    <row r="37" spans="1:16" x14ac:dyDescent="0.2">
      <c r="A37" s="4"/>
      <c r="B37" s="10" t="s">
        <v>21</v>
      </c>
      <c r="C37" s="34">
        <f>IF(H27=LARGE(H27:H30, 1), 6, 0) + IF(H27=LARGE(H27:H30, 2), 3, 0) + IF(H27=LARGE(H27:H30, 3), 1, 0) + IF(H27=LARGE(H27:H30, 4), 0, 0)</f>
        <v>6</v>
      </c>
      <c r="D37" s="11">
        <f>I37+K37</f>
        <v>4</v>
      </c>
      <c r="E37" s="11">
        <f>E50-E7-E17-E27</f>
        <v>4</v>
      </c>
      <c r="F37" s="35">
        <f>IF(H27=LARGE(H27:H30, 1), 70, 0) + IF(H27=LARGE(H27:H30, 2), 45, 0) + IF(H27=LARGE(H27:H30, 3), 40, 0) + IF(H27=LARGE(H27:H30, 4), 20, 0)</f>
        <v>70</v>
      </c>
      <c r="G37" s="31">
        <f>1/SUM(F$37:F$40)*F37</f>
        <v>0.4</v>
      </c>
      <c r="H37" s="32">
        <f>E$34*G37</f>
        <v>4</v>
      </c>
      <c r="I37" s="36">
        <f>ROUNDDOWN(H37,0)</f>
        <v>4</v>
      </c>
      <c r="J37" s="32">
        <f>MOD(H37, 1)+0.0000002</f>
        <v>1.9999999999999999E-7</v>
      </c>
      <c r="K37" s="33">
        <f>IF(J37&gt;0.0001,IF(I42&gt;=1, IF(LARGE(J37:J40, 1)=J37, 1, 0), 0)+IF(I42&gt;=2, IF(LARGE(J37:J40, 2)=J37, 1, 0), 0)+IF(I42&gt;=3, IF(LARGE(J37:J40, 3)=J37, 1, 0), 0),0)</f>
        <v>0</v>
      </c>
      <c r="L37" s="4"/>
      <c r="M37" s="5"/>
      <c r="N37" s="5"/>
      <c r="O37" s="5"/>
      <c r="P37" s="5"/>
    </row>
    <row r="38" spans="1:16" x14ac:dyDescent="0.2">
      <c r="A38" s="4"/>
      <c r="B38" s="15" t="s">
        <v>22</v>
      </c>
      <c r="C38" s="34">
        <f>IF(H28=LARGE(H27:H30, 1), 6, 0) + IF(H28=LARGE(H27:H30, 2), 3, 0) + IF(H28=LARGE(H27:H30, 3), 1, 0) + IF(H28=LARGE(H27:H30, 4), 0, 0)</f>
        <v>3</v>
      </c>
      <c r="D38" s="16">
        <f t="shared" ref="D38:D40" si="10">I38+K38</f>
        <v>3</v>
      </c>
      <c r="E38" s="16">
        <f>E51-E8-E18-E28</f>
        <v>2</v>
      </c>
      <c r="F38" s="35">
        <f>IF(H28=LARGE(H27:H30, 1), 70, 0) + IF(H28=LARGE(H27:H30, 2), 45, 0) + IF(H28=LARGE(H27:H30, 3), 40, 0) + IF(H28=LARGE(H27:H30, 4), 20, 0)</f>
        <v>45</v>
      </c>
      <c r="G38" s="17">
        <f>1/SUM(F$37:F$40)*F38</f>
        <v>0.25714285714285712</v>
      </c>
      <c r="H38" s="18">
        <f>E$34*G38</f>
        <v>2.5714285714285712</v>
      </c>
      <c r="I38" s="19">
        <f t="shared" ref="I38:I40" si="11">ROUNDDOWN(H38,0)</f>
        <v>2</v>
      </c>
      <c r="J38" s="18">
        <f>MOD(H38, 1)+0.0000003</f>
        <v>0.57142887142857113</v>
      </c>
      <c r="K38" s="19">
        <f>IF(J38&gt;0.0001,IF(I42&gt;=1, IF(LARGE(J37:J40, 1)=J38, 1, 0), 0)+IF(I42&gt;=2, IF(LARGE(J37:J40, 2)=J38, 1, 0), 0)+IF(I42&gt;=3, IF(LARGE(J37:J40, 3)=J38, 1, 0), 0),0)</f>
        <v>1</v>
      </c>
      <c r="L38" s="4"/>
      <c r="M38" s="5"/>
      <c r="N38" s="5"/>
      <c r="O38" s="5"/>
      <c r="P38" s="5"/>
    </row>
    <row r="39" spans="1:16" x14ac:dyDescent="0.2">
      <c r="A39" s="4"/>
      <c r="B39" s="20" t="s">
        <v>23</v>
      </c>
      <c r="C39" s="34">
        <f>IF(H29=LARGE(H27:H30, 1), 6, 0) + IF(H29=LARGE(H27:H30, 2), 3, 0) + IF(H29=LARGE(H27:H30, 3), 1, 0) + IF(H29=LARGE(H27:H30, 4), 0, 0)</f>
        <v>1</v>
      </c>
      <c r="D39" s="21">
        <f t="shared" si="10"/>
        <v>2</v>
      </c>
      <c r="E39" s="21">
        <f>E52-E9-E19-E29</f>
        <v>2</v>
      </c>
      <c r="F39" s="35">
        <f>IF(H29=LARGE(H27:H30, 1), 70, 0) + IF(H29=LARGE(H27:H30, 2), 45, 0) + IF(H29=LARGE(H27:H30, 3), 40, 0) + IF(H29=LARGE(H27:H30, 4), 20, 0)</f>
        <v>40</v>
      </c>
      <c r="G39" s="22">
        <f>1/SUM(F$37:F$40)*F39</f>
        <v>0.22857142857142856</v>
      </c>
      <c r="H39" s="23">
        <f>E$34*G39</f>
        <v>2.2857142857142856</v>
      </c>
      <c r="I39" s="24">
        <f t="shared" si="11"/>
        <v>2</v>
      </c>
      <c r="J39" s="23">
        <f>MOD(H39, 1)+0.0000004</f>
        <v>0.2857146857142856</v>
      </c>
      <c r="K39" s="24">
        <f>IF(J39&gt;0.0001,IF(I42&gt;=1, IF(LARGE(J37:J40, 1)=J39, 1, 0), 0)+IF(I42&gt;=2, IF(LARGE(J37:J40, 2)=J39, 1, 0), 0)+IF(I42&gt;=3, IF(LARGE(J37:J40, 3)=J39, 1, 0), 0),0)</f>
        <v>0</v>
      </c>
      <c r="L39" s="4"/>
      <c r="M39" s="5"/>
      <c r="N39" s="5"/>
      <c r="O39" s="5"/>
      <c r="P39" s="5"/>
    </row>
    <row r="40" spans="1:16" x14ac:dyDescent="0.2">
      <c r="A40" s="4"/>
      <c r="B40" s="25" t="s">
        <v>24</v>
      </c>
      <c r="C40" s="34">
        <f>IF(H30=LARGE(H27:H30, 1), 6, 0) + IF(H30=LARGE(H27:H30, 2), 3, 0) + IF(H30=LARGE(H27:H30, 3), 1, 0) + IF(H30=LARGE(H27:H30, 4), 0, 0)</f>
        <v>0</v>
      </c>
      <c r="D40" s="26">
        <f t="shared" si="10"/>
        <v>1</v>
      </c>
      <c r="E40" s="26">
        <f>E53-E10-E20-E30</f>
        <v>2</v>
      </c>
      <c r="F40" s="35">
        <f>IF(H30=LARGE(H27:H30, 1), 70, 0) + IF(H30=LARGE(H27:H30, 2), 45, 0) + IF(H30=LARGE(H27:H30, 3), 40, 0) + IF(H30=LARGE(H27:H30, 4), 20, 0)</f>
        <v>20</v>
      </c>
      <c r="G40" s="27">
        <f>1/SUM(F$37:F$40)*F40</f>
        <v>0.11428571428571428</v>
      </c>
      <c r="H40" s="28">
        <f>E$34*G40</f>
        <v>1.1428571428571428</v>
      </c>
      <c r="I40" s="29">
        <f t="shared" si="11"/>
        <v>1</v>
      </c>
      <c r="J40" s="28">
        <f>MOD(H40, 1)+0.0000001</f>
        <v>0.1428572428571428</v>
      </c>
      <c r="K40" s="29">
        <f>IF(J40&gt;0.0001,IF(I42&gt;=1, IF(LARGE(J37:J40, 1)=J40, 1, 0), 0)+IF(I42&gt;=2, IF(LARGE(J37:J40, 2)=J40, 1, 0), 0)+IF(I42&gt;=3, IF(LARGE(J37:J40, 3)=J40, 1, 0), 0),0)</f>
        <v>0</v>
      </c>
      <c r="L40" s="4"/>
      <c r="M40" s="5"/>
      <c r="N40" s="5"/>
      <c r="O40" s="5"/>
      <c r="P40" s="5"/>
    </row>
    <row r="41" spans="1:16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5"/>
      <c r="N41" s="5"/>
      <c r="O41" s="5"/>
      <c r="P41" s="5"/>
    </row>
    <row r="42" spans="1:16" x14ac:dyDescent="0.2">
      <c r="A42" s="6"/>
      <c r="B42" s="6"/>
      <c r="C42" s="6"/>
      <c r="D42" s="6"/>
      <c r="E42" s="6"/>
      <c r="F42" s="6"/>
      <c r="G42" s="46" t="s">
        <v>18</v>
      </c>
      <c r="H42" s="46"/>
      <c r="I42" s="30">
        <f>E34-SUM(I37:I40)</f>
        <v>1</v>
      </c>
      <c r="J42" s="4"/>
      <c r="K42" s="4"/>
      <c r="L42" s="4"/>
      <c r="M42" s="5"/>
      <c r="N42" s="5"/>
      <c r="O42" s="5"/>
      <c r="P42" s="5"/>
    </row>
    <row r="43" spans="1:16" ht="25" customHeight="1" x14ac:dyDescent="0.2">
      <c r="A43" s="6"/>
      <c r="B43" s="6"/>
      <c r="C43" s="6"/>
      <c r="D43" s="6"/>
      <c r="E43" s="6"/>
      <c r="F43" s="6"/>
      <c r="G43" s="6"/>
      <c r="H43" s="6"/>
      <c r="I43" s="6"/>
      <c r="J43" s="4"/>
      <c r="K43" s="4"/>
      <c r="L43" s="4"/>
      <c r="M43" s="5"/>
      <c r="N43" s="5"/>
      <c r="O43" s="5"/>
      <c r="P43" s="5"/>
    </row>
    <row r="44" spans="1:16" ht="33" customHeight="1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44"/>
      <c r="L44" s="44"/>
      <c r="M44" s="37"/>
      <c r="N44" s="37"/>
      <c r="O44" s="37"/>
      <c r="P44" s="37"/>
    </row>
    <row r="45" spans="1:16" ht="23" x14ac:dyDescent="0.25">
      <c r="A45" s="37"/>
      <c r="B45" s="47" t="s">
        <v>7</v>
      </c>
      <c r="C45" s="47"/>
      <c r="D45" s="47"/>
      <c r="E45" s="47"/>
      <c r="F45" s="47"/>
      <c r="G45" s="47"/>
      <c r="H45" s="47"/>
      <c r="I45" s="47"/>
      <c r="J45" s="47"/>
      <c r="K45" s="44"/>
      <c r="L45" s="44"/>
      <c r="M45" s="37"/>
      <c r="N45" s="37"/>
      <c r="O45" s="37"/>
      <c r="P45" s="37"/>
    </row>
    <row r="46" spans="1:16" x14ac:dyDescent="0.2">
      <c r="A46" s="37"/>
      <c r="B46" s="38"/>
      <c r="C46" s="38"/>
      <c r="D46" s="38"/>
      <c r="E46" s="38"/>
      <c r="F46" s="38"/>
      <c r="G46" s="38"/>
      <c r="H46" s="39"/>
      <c r="I46" s="38"/>
      <c r="J46" s="38"/>
      <c r="K46" s="44"/>
      <c r="L46" s="44"/>
      <c r="M46" s="37"/>
      <c r="N46" s="37"/>
      <c r="O46" s="37"/>
      <c r="P46" s="37"/>
    </row>
    <row r="47" spans="1:16" x14ac:dyDescent="0.2">
      <c r="A47" s="37"/>
      <c r="B47" s="40" t="s">
        <v>9</v>
      </c>
      <c r="C47" s="40">
        <f>E4+E14+E24+E34</f>
        <v>20</v>
      </c>
      <c r="D47" s="39"/>
      <c r="E47" s="49" t="s">
        <v>8</v>
      </c>
      <c r="F47" s="49"/>
      <c r="G47" s="49"/>
      <c r="H47" s="49"/>
      <c r="I47" s="49"/>
      <c r="J47" s="49"/>
      <c r="K47" s="44"/>
      <c r="L47" s="44"/>
      <c r="M47" s="37"/>
      <c r="N47" s="37"/>
      <c r="O47" s="37"/>
      <c r="P47" s="37"/>
    </row>
    <row r="48" spans="1:16" x14ac:dyDescent="0.2">
      <c r="A48" s="37"/>
      <c r="B48" s="39"/>
      <c r="C48" s="39"/>
      <c r="D48" s="39"/>
      <c r="E48" s="39"/>
      <c r="F48" s="39"/>
      <c r="G48" s="39"/>
      <c r="H48" s="39"/>
      <c r="I48" s="39"/>
      <c r="J48" s="39"/>
      <c r="K48" s="44"/>
      <c r="L48" s="44"/>
      <c r="M48" s="37"/>
      <c r="N48" s="37"/>
      <c r="O48" s="37"/>
      <c r="P48" s="37"/>
    </row>
    <row r="49" spans="1:16" x14ac:dyDescent="0.2">
      <c r="A49" s="37"/>
      <c r="B49" s="40" t="s">
        <v>10</v>
      </c>
      <c r="C49" s="40" t="s">
        <v>11</v>
      </c>
      <c r="D49" s="40" t="s">
        <v>12</v>
      </c>
      <c r="E49" s="40" t="s">
        <v>13</v>
      </c>
      <c r="F49" s="40" t="s">
        <v>15</v>
      </c>
      <c r="G49" s="40" t="s">
        <v>16</v>
      </c>
      <c r="H49" s="40" t="s">
        <v>17</v>
      </c>
      <c r="I49" s="40" t="s">
        <v>19</v>
      </c>
      <c r="J49" s="40" t="s">
        <v>20</v>
      </c>
      <c r="K49" s="44"/>
      <c r="L49" s="44"/>
      <c r="M49" s="37"/>
      <c r="N49" s="37"/>
      <c r="O49" s="37"/>
      <c r="P49" s="37"/>
    </row>
    <row r="50" spans="1:16" x14ac:dyDescent="0.2">
      <c r="A50" s="37"/>
      <c r="B50" s="10" t="s">
        <v>21</v>
      </c>
      <c r="C50" s="11">
        <f t="shared" ref="C50:D53" si="12">C7+C17+C27+C37</f>
        <v>13</v>
      </c>
      <c r="D50" s="11">
        <f t="shared" si="12"/>
        <v>9</v>
      </c>
      <c r="E50" s="11">
        <f>H50+J50</f>
        <v>9</v>
      </c>
      <c r="F50" s="31">
        <f>G7*$E$4/$C$47+G17*$E$14/$C$47+G27*$E$24/$C$47+G37*$E$34/$C$47</f>
        <v>0.43440860215053767</v>
      </c>
      <c r="G50" s="32">
        <f>C$47*F50</f>
        <v>8.6881720430107539</v>
      </c>
      <c r="H50" s="33">
        <f>ROUNDDOWN(G50,0)</f>
        <v>8</v>
      </c>
      <c r="I50" s="32">
        <f>MOD(G50, 1)+0.0000001</f>
        <v>0.6881721430107538</v>
      </c>
      <c r="J50" s="33">
        <f>IF(I50&gt;0.0001,IF(H55&gt;=1, IF(LARGE(I50:I53, 1)=I50, 1, 0), 0)+IF(H55&gt;=2, IF(LARGE(I50:I53, 2)=I50, 1, 0), 0)+IF(H55&gt;=3, IF(LARGE(I50:I53, 3)=I50, 1, 0), 0),0)</f>
        <v>1</v>
      </c>
      <c r="K50" s="44"/>
      <c r="L50" s="44"/>
      <c r="M50" s="37"/>
      <c r="N50" s="37"/>
      <c r="O50" s="37"/>
      <c r="P50" s="37"/>
    </row>
    <row r="51" spans="1:16" x14ac:dyDescent="0.2">
      <c r="A51" s="37"/>
      <c r="B51" s="15" t="s">
        <v>22</v>
      </c>
      <c r="C51" s="16">
        <f t="shared" si="12"/>
        <v>6</v>
      </c>
      <c r="D51" s="16">
        <f t="shared" si="12"/>
        <v>6</v>
      </c>
      <c r="E51" s="16">
        <f>H51+J51</f>
        <v>5</v>
      </c>
      <c r="F51" s="17">
        <f>G8*$E$4/$C$47+G18*$E$14/$C$47+G28*$E$24/$C$47+G38*$E$34/$C$47</f>
        <v>0.26271121351766513</v>
      </c>
      <c r="G51" s="18">
        <f>C$47*F51</f>
        <v>5.2542242703533031</v>
      </c>
      <c r="H51" s="19">
        <f t="shared" ref="H51:H53" si="13">ROUNDDOWN(G51,0)</f>
        <v>5</v>
      </c>
      <c r="I51" s="18">
        <f>MOD(G51, 1)+0.0000002</f>
        <v>0.25422447035330309</v>
      </c>
      <c r="J51" s="19">
        <f>IF(I51&gt;0.0001,IF(H55&gt;=1, IF(LARGE(I50:I53, 1)=I51, 1, 0), 0)+IF(H55&gt;=2, IF(LARGE(I50:I53, 2)=I51, 1, 0), 0)+IF(H55&gt;=3, IF(LARGE(I50:I53, 3)=I51, 1, 0), 0),0)</f>
        <v>0</v>
      </c>
      <c r="K51" s="44"/>
      <c r="L51" s="44"/>
      <c r="M51" s="37"/>
      <c r="N51" s="37"/>
      <c r="O51" s="37"/>
      <c r="P51" s="37"/>
    </row>
    <row r="52" spans="1:16" x14ac:dyDescent="0.2">
      <c r="A52" s="37"/>
      <c r="B52" s="20" t="s">
        <v>23</v>
      </c>
      <c r="C52" s="21">
        <f t="shared" si="12"/>
        <v>1</v>
      </c>
      <c r="D52" s="21">
        <f t="shared" si="12"/>
        <v>4</v>
      </c>
      <c r="E52" s="21">
        <f>H52+J52</f>
        <v>4</v>
      </c>
      <c r="F52" s="22">
        <f>G9*$E$4/$C$47+G19*$E$14/$C$47+G29*$E$24/$C$47+G39*$E$34/$C$47</f>
        <v>0.21374807987711214</v>
      </c>
      <c r="G52" s="23">
        <f>C$47*F52</f>
        <v>4.2749615975422426</v>
      </c>
      <c r="H52" s="24">
        <f t="shared" si="13"/>
        <v>4</v>
      </c>
      <c r="I52" s="23">
        <f>MOD(G52, 1)+0.0000003</f>
        <v>0.27496189754224259</v>
      </c>
      <c r="J52" s="24">
        <f>IF(I52&gt;0.0001,IF(H55&gt;=1, IF(LARGE(I50:I53, 1)=I52, 1, 0), 0)+IF(H55&gt;=2, IF(LARGE(I50:I53, 2)=I52, 1, 0), 0)+IF(H55&gt;=3, IF(LARGE(I50:I53, 3)=I52, 1, 0), 0),0)</f>
        <v>0</v>
      </c>
      <c r="K52" s="44"/>
      <c r="L52" s="44"/>
      <c r="M52" s="37"/>
      <c r="N52" s="37"/>
      <c r="O52" s="37"/>
      <c r="P52" s="37"/>
    </row>
    <row r="53" spans="1:16" x14ac:dyDescent="0.2">
      <c r="A53" s="37"/>
      <c r="B53" s="25" t="s">
        <v>24</v>
      </c>
      <c r="C53" s="26">
        <f t="shared" si="12"/>
        <v>0</v>
      </c>
      <c r="D53" s="26">
        <f t="shared" si="12"/>
        <v>1</v>
      </c>
      <c r="E53" s="26">
        <f>H53+J53</f>
        <v>2</v>
      </c>
      <c r="F53" s="27">
        <f>G10*$E$4/$C$47+G20*$E$14/$C$47+G30*$E$24/$C$47+G40*$E$34/$C$47</f>
        <v>8.9132104454685099E-2</v>
      </c>
      <c r="G53" s="28">
        <f>C$47*F53</f>
        <v>1.782642089093702</v>
      </c>
      <c r="H53" s="29">
        <f t="shared" si="13"/>
        <v>1</v>
      </c>
      <c r="I53" s="28">
        <f>MOD(G53, 1)+0.0000004</f>
        <v>0.78264248909370204</v>
      </c>
      <c r="J53" s="29">
        <f>IF(I53&gt;0.0001,IF(H55&gt;=1, IF(LARGE(I50:I53, 1)=I53, 1, 0), 0)+IF(H55&gt;=2, IF(LARGE(I50:I53, 2)=I53, 1, 0), 0)+IF(H55&gt;=3, IF(LARGE(I50:I53, 3)=I53, 1, 0), 0),0)</f>
        <v>1</v>
      </c>
      <c r="K53" s="44"/>
      <c r="L53" s="44"/>
      <c r="M53" s="37"/>
      <c r="N53" s="37"/>
      <c r="O53" s="37"/>
      <c r="P53" s="37"/>
    </row>
    <row r="54" spans="1:16" x14ac:dyDescent="0.2">
      <c r="A54" s="37"/>
      <c r="B54" s="39"/>
      <c r="C54" s="39"/>
      <c r="D54" s="39"/>
      <c r="E54" s="39"/>
      <c r="F54" s="39"/>
      <c r="G54" s="39"/>
      <c r="H54" s="39"/>
      <c r="I54" s="39"/>
      <c r="J54" s="39"/>
      <c r="K54" s="44"/>
      <c r="L54" s="44"/>
      <c r="M54" s="37"/>
      <c r="N54" s="37"/>
      <c r="O54" s="37"/>
      <c r="P54" s="37"/>
    </row>
    <row r="55" spans="1:16" x14ac:dyDescent="0.2">
      <c r="A55" s="37"/>
      <c r="B55" s="39"/>
      <c r="C55" s="39"/>
      <c r="D55" s="39"/>
      <c r="E55" s="39"/>
      <c r="F55" s="41" t="s">
        <v>18</v>
      </c>
      <c r="G55" s="41"/>
      <c r="H55" s="42">
        <f>C47-SUM(H50:H53)</f>
        <v>2</v>
      </c>
      <c r="I55" s="39"/>
      <c r="J55" s="39"/>
      <c r="K55" s="44"/>
      <c r="L55" s="44"/>
      <c r="M55" s="37"/>
      <c r="N55" s="37"/>
      <c r="O55" s="37"/>
      <c r="P55" s="37"/>
    </row>
    <row r="56" spans="1:16" x14ac:dyDescent="0.2">
      <c r="A56" s="37"/>
      <c r="B56" s="39"/>
      <c r="C56" s="39"/>
      <c r="D56" s="39"/>
      <c r="E56" s="39"/>
      <c r="F56" s="39"/>
      <c r="G56" s="39"/>
      <c r="H56" s="39"/>
      <c r="I56" s="39"/>
      <c r="J56" s="39"/>
      <c r="K56" s="44"/>
      <c r="L56" s="44"/>
      <c r="M56" s="37"/>
      <c r="N56" s="37"/>
      <c r="O56" s="37"/>
      <c r="P56" s="37"/>
    </row>
    <row r="57" spans="1:16" x14ac:dyDescent="0.2">
      <c r="B57" s="43"/>
    </row>
    <row r="58" spans="1:16" x14ac:dyDescent="0.2">
      <c r="B58" s="43"/>
    </row>
    <row r="59" spans="1:16" x14ac:dyDescent="0.2">
      <c r="B59" s="43"/>
    </row>
    <row r="60" spans="1:16" x14ac:dyDescent="0.2">
      <c r="B60" s="43"/>
    </row>
  </sheetData>
  <sheetProtection sheet="1" objects="1" scenarios="1"/>
  <mergeCells count="13">
    <mergeCell ref="K44:L56"/>
    <mergeCell ref="G12:H12"/>
    <mergeCell ref="B2:K2"/>
    <mergeCell ref="C4:D4"/>
    <mergeCell ref="C14:D14"/>
    <mergeCell ref="G22:H22"/>
    <mergeCell ref="C24:D24"/>
    <mergeCell ref="G32:H32"/>
    <mergeCell ref="C34:D34"/>
    <mergeCell ref="G42:H42"/>
    <mergeCell ref="B45:J45"/>
    <mergeCell ref="H4:I4"/>
    <mergeCell ref="E47:J47"/>
  </mergeCells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95F80FCC4CD6E4F91EDE6559150D583" ma:contentTypeVersion="7" ma:contentTypeDescription="Ein neues Dokument erstellen." ma:contentTypeScope="" ma:versionID="206371b90aa5b14c9dd4d951b9f2d401">
  <xsd:schema xmlns:xsd="http://www.w3.org/2001/XMLSchema" xmlns:xs="http://www.w3.org/2001/XMLSchema" xmlns:p="http://schemas.microsoft.com/office/2006/metadata/properties" xmlns:ns1="http://schemas.microsoft.com/sharepoint/v3" xmlns:ns2="2dd4d4a2-91dd-4018-b681-74a75a7fc832" targetNamespace="http://schemas.microsoft.com/office/2006/metadata/properties" ma:root="true" ma:fieldsID="5cee1785ce6450234561806aa6b733de" ns1:_="" ns2:_="">
    <xsd:import namespace="http://schemas.microsoft.com/sharepoint/v3"/>
    <xsd:import namespace="2dd4d4a2-91dd-4018-b681-74a75a7fc83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eitennummer"/>
                <xsd:element ref="ns2:Gruppierung" minOccurs="0"/>
                <xsd:element ref="ns2:Sortierung" minOccurs="0"/>
                <xsd:element ref="ns2:Anzeige_x0020_Themenseite"/>
                <xsd:element ref="ns2:Anzeige_x0020_Hauptseite"/>
                <xsd:element ref="ns2:Untergruppieru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d4d4a2-91dd-4018-b681-74a75a7fc832" elementFormDefault="qualified">
    <xsd:import namespace="http://schemas.microsoft.com/office/2006/documentManagement/types"/>
    <xsd:import namespace="http://schemas.microsoft.com/office/infopath/2007/PartnerControls"/>
    <xsd:element name="Seitennummer" ma:index="10" ma:displayName="Seitennummer" ma:internalName="Seitennummer">
      <xsd:simpleType>
        <xsd:restriction base="dms:Text">
          <xsd:maxLength value="255"/>
        </xsd:restriction>
      </xsd:simpleType>
    </xsd:element>
    <xsd:element name="Gruppierung" ma:index="11" nillable="true" ma:displayName="Gruppierung" ma:internalName="Gruppierung">
      <xsd:simpleType>
        <xsd:restriction base="dms:Text">
          <xsd:maxLength value="255"/>
        </xsd:restriction>
      </xsd:simpleType>
    </xsd:element>
    <xsd:element name="Sortierung" ma:index="12" nillable="true" ma:displayName="Sortierung" ma:internalName="Sortierung">
      <xsd:simpleType>
        <xsd:restriction base="dms:Number"/>
      </xsd:simpleType>
    </xsd:element>
    <xsd:element name="Anzeige_x0020_Themenseite" ma:index="13" ma:displayName="Anzeige Themenseite" ma:internalName="Anzeige_x0020_Themenseite">
      <xsd:simpleType>
        <xsd:restriction base="dms:Text">
          <xsd:maxLength value="255"/>
        </xsd:restriction>
      </xsd:simpleType>
    </xsd:element>
    <xsd:element name="Anzeige_x0020_Hauptseite" ma:index="14" ma:displayName="Anzeige Hauptseite" ma:internalName="Anzeige_x0020_Hauptseite">
      <xsd:simpleType>
        <xsd:restriction base="dms:Text">
          <xsd:maxLength value="255"/>
        </xsd:restriction>
      </xsd:simpleType>
    </xsd:element>
    <xsd:element name="Untergruppierung" ma:index="15" nillable="true" ma:displayName="Untergruppierung" ma:internalName="Untergruppierung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itennummer xmlns="2dd4d4a2-91dd-4018-b681-74a75a7fc832">3.7.2</Seitennummer>
    <Anzeige_x0020_Themenseite xmlns="2dd4d4a2-91dd-4018-b681-74a75a7fc832">Politica dell'infanzia e della gioventù</Anzeige_x0020_Themenseite>
    <Gruppierung xmlns="2dd4d4a2-91dd-4018-b681-74a75a7fc832">Workshop nuovo sistema elettorale</Gruppierung>
    <Untergruppierung xmlns="2dd4d4a2-91dd-4018-b681-74a75a7fc832" xsi:nil="true"/>
    <Anzeige_x0020_Hauptseite xmlns="2dd4d4a2-91dd-4018-b681-74a75a7fc832">Nein</Anzeige_x0020_Hauptseite>
    <PublishingExpirationDate xmlns="http://schemas.microsoft.com/sharepoint/v3" xsi:nil="true"/>
    <PublishingStartDate xmlns="http://schemas.microsoft.com/sharepoint/v3" xsi:nil="true"/>
    <Sortierung xmlns="2dd4d4a2-91dd-4018-b681-74a75a7fc832">4</Sortierung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62398A-3DDA-4E45-8928-1937383BD22B}"/>
</file>

<file path=customXml/itemProps2.xml><?xml version="1.0" encoding="utf-8"?>
<ds:datastoreItem xmlns:ds="http://schemas.openxmlformats.org/officeDocument/2006/customXml" ds:itemID="{EDF52155-4645-4505-A13D-A95AB8DD2134}"/>
</file>

<file path=customXml/itemProps3.xml><?xml version="1.0" encoding="utf-8"?>
<ds:datastoreItem xmlns:ds="http://schemas.openxmlformats.org/officeDocument/2006/customXml" ds:itemID="{0F4A0B2E-6110-43F9-A3C0-26F12272F4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PPT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Gioco delle elezioni valutazione</dc:title>
  <dc:subject/>
  <dc:creator>Microsoft Office User</dc:creator>
  <cp:keywords/>
  <dc:description/>
  <cp:lastModifiedBy>Niculin Detreköy</cp:lastModifiedBy>
  <cp:revision/>
  <dcterms:created xsi:type="dcterms:W3CDTF">2022-01-24T12:17:23Z</dcterms:created>
  <dcterms:modified xsi:type="dcterms:W3CDTF">2022-07-22T07:03:36Z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0x010100495F80FCC4CD6E4F91EDE6559150D583</vt:lpwstr>
  </property>
  <property fmtid="{D5CDD505-2E9C-101B-9397-08002B2CF9AE}" pid="3" name="MediaServiceImageTags">
    <vt:lpwstr/>
  </property>
</Properties>
</file>